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4\PM_BOM JARDIM DE MINAS\CALÇAMENTO RP RUAS DIVERSAS\"/>
    </mc:Choice>
  </mc:AlternateContent>
  <xr:revisionPtr revIDLastSave="0" documentId="13_ncr:1_{5909AD44-C642-4F52-BD27-A91A461013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camentária" sheetId="5" r:id="rId1"/>
    <sheet name="Memória de Cálculo" sheetId="9" r:id="rId2"/>
    <sheet name="Composição 1" sheetId="11" r:id="rId3"/>
    <sheet name="Cronograma" sheetId="10" r:id="rId4"/>
    <sheet name="BDI" sheetId="14" r:id="rId5"/>
  </sheets>
  <externalReferences>
    <externalReference r:id="rId6"/>
    <externalReference r:id="rId7"/>
    <externalReference r:id="rId8"/>
  </externalReferences>
  <definedNames>
    <definedName name="___sub1" localSheetId="4">#REF!</definedName>
    <definedName name="___sub1">#REF!</definedName>
    <definedName name="___sub2" localSheetId="4">#REF!</definedName>
    <definedName name="___sub2">#REF!</definedName>
    <definedName name="___sub3" localSheetId="4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Cálculo'!$S$1:$S$13</definedName>
    <definedName name="_sub1" localSheetId="4">#REF!</definedName>
    <definedName name="_sub1">#REF!</definedName>
    <definedName name="_sub2" localSheetId="4">#REF!</definedName>
    <definedName name="_sub2">#REF!</definedName>
    <definedName name="_sub3">#REF!</definedName>
    <definedName name="a" localSheetId="1">#REF!</definedName>
    <definedName name="a">#REF!</definedName>
    <definedName name="AA" localSheetId="4" hidden="1">{#N/A,#N/A,FALSE,"ALVENARIA";#N/A,#N/A,FALSE,"BLOCOS";#N/A,#N/A,FALSE,"CINTAS";#N/A,#N/A,FALSE,"CORTINA";#N/A,#N/A,FALSE,"LAJES";#N/A,#N/A,FALSE,"PILARES";#N/A,#N/A,FALSE,"VIGAS"}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2">'Composição 1'!$A$1:$G$22</definedName>
    <definedName name="_xlnm.Print_Area" localSheetId="3">Cronograma!$A$1:$H$25</definedName>
    <definedName name="_xlnm.Print_Area" localSheetId="1">'Memória de Cálculo'!$A$1:$K$189</definedName>
    <definedName name="_xlnm.Print_Area" localSheetId="0">'Planilha Orcamentária'!$A$1:$H$40</definedName>
    <definedName name="B" localSheetId="4">#REF!</definedName>
    <definedName name="B" localSheetId="1">#REF!</definedName>
    <definedName name="B">#REF!</definedName>
    <definedName name="_xlnm.Database">TEXT([1]Dados!$G$29,"mm-aaaa")</definedName>
    <definedName name="BDI" localSheetId="4">#REF!</definedName>
    <definedName name="BDI" localSheetId="1">#REF!</definedName>
    <definedName name="BDI">#REF!</definedName>
    <definedName name="CalculoFossa20" localSheetId="4" hidden="1">{#N/A,#N/A,FALSE,"ALVENARIA";#N/A,#N/A,FALSE,"BLOCOS";#N/A,#N/A,FALSE,"CINTAS";#N/A,#N/A,FALSE,"CORTINA";#N/A,#N/A,FALSE,"LAJES";#N/A,#N/A,FALSE,"PILARES";#N/A,#N/A,FALSE,"VIGAS"}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4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4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4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4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4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4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4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4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4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4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4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 localSheetId="4">#REF!</definedName>
    <definedName name="ersdcefgbrnghrbgbrgfbgfwbvbfgvwfv">#REF!</definedName>
    <definedName name="Excel_BuiltIn_Print_Area_2" localSheetId="4">#REF!</definedName>
    <definedName name="Excel_BuiltIn_Print_Area_2">#REF!</definedName>
    <definedName name="Excel_BuiltIn_Print_Area_2_1" localSheetId="4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>#REF!</definedName>
    <definedName name="Fossa20" localSheetId="4" hidden="1">{#N/A,#N/A,FALSE,"ALVENARIA";#N/A,#N/A,FALSE,"BLOCOS";#N/A,#N/A,FALSE,"CINTAS";#N/A,#N/A,FALSE,"CORTINA";#N/A,#N/A,FALSE,"LAJES";#N/A,#N/A,FALSE,"PILARES";#N/A,#N/A,FALSE,"VIGAS"}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4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>#REF!</definedName>
    <definedName name="leosde" localSheetId="4">#REF!</definedName>
    <definedName name="leosde">#REF!</definedName>
    <definedName name="mac" localSheetId="4" hidden="1">{#N/A,#N/A,FALSE,"ALVENARIA";#N/A,#N/A,FALSE,"BLOCOS";#N/A,#N/A,FALSE,"CINTAS";#N/A,#N/A,FALSE,"CORTINA";#N/A,#N/A,FALSE,"LAJES";#N/A,#N/A,FALSE,"PILARES";#N/A,#N/A,FALSE,"VIGAS"}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4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4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4" hidden="1">{#N/A,#N/A,FALSE,"ALVENARIA";#N/A,#N/A,FALSE,"BLOCOS";#N/A,#N/A,FALSE,"CINTAS";#N/A,#N/A,FALSE,"CORTINA";#N/A,#N/A,FALSE,"LAJES";#N/A,#N/A,FALSE,"PILARES";#N/A,#N/A,FALSE,"VIGAS"}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4" hidden="1">{#N/A,#N/A,FALSE,"ALVENARIA";#N/A,#N/A,FALSE,"BLOCOS";#N/A,#N/A,FALSE,"CINTAS";#N/A,#N/A,FALSE,"CORTINA";#N/A,#N/A,FALSE,"LAJES";#N/A,#N/A,FALSE,"PILARES";#N/A,#N/A,FALSE,"VIGAS"}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4">#REF!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_xlnm.Print_Titles" localSheetId="0">'Planilha Orcamentária'!$1:$8</definedName>
    <definedName name="TOT.P" localSheetId="4">#REF!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4" hidden="1">{#N/A,#N/A,FALSE,"ALVENARIA";#N/A,#N/A,FALSE,"BLOCOS";#N/A,#N/A,FALSE,"CINTAS";#N/A,#N/A,FALSE,"CORTINA";#N/A,#N/A,FALSE,"LAJES";#N/A,#N/A,FALSE,"PILARES";#N/A,#N/A,FALSE,"VIGAS"}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4" hidden="1">{#N/A,#N/A,FALSE,"ALVENARIA";#N/A,#N/A,FALSE,"BLOCOS";#N/A,#N/A,FALSE,"CINTAS";#N/A,#N/A,FALSE,"CORTINA";#N/A,#N/A,FALSE,"LAJES";#N/A,#N/A,FALSE,"PILARES";#N/A,#N/A,FALSE,"VIGAS"}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9" l="1"/>
  <c r="B57" i="9"/>
  <c r="C57" i="9"/>
  <c r="D57" i="9"/>
  <c r="E57" i="9"/>
  <c r="F57" i="9"/>
  <c r="J57" i="9" s="1"/>
  <c r="G57" i="9"/>
  <c r="H57" i="9"/>
  <c r="I57" i="9"/>
  <c r="K57" i="9"/>
  <c r="A59" i="9"/>
  <c r="B59" i="9"/>
  <c r="C59" i="9"/>
  <c r="D59" i="9"/>
  <c r="E59" i="9"/>
  <c r="I59" i="9" s="1"/>
  <c r="F59" i="9"/>
  <c r="G59" i="9"/>
  <c r="H59" i="9"/>
  <c r="J59" i="9"/>
  <c r="C61" i="9" s="1"/>
  <c r="K59" i="9"/>
  <c r="A61" i="9"/>
  <c r="B61" i="9"/>
  <c r="D61" i="9"/>
  <c r="H61" i="9" s="1"/>
  <c r="E61" i="9"/>
  <c r="F61" i="9"/>
  <c r="G61" i="9"/>
  <c r="I61" i="9"/>
  <c r="B63" i="9" s="1"/>
  <c r="J61" i="9"/>
  <c r="K61" i="9"/>
  <c r="A63" i="9"/>
  <c r="C63" i="9"/>
  <c r="D63" i="9"/>
  <c r="E63" i="9"/>
  <c r="F63" i="9"/>
  <c r="G63" i="9"/>
  <c r="H63" i="9"/>
  <c r="I63" i="9"/>
  <c r="J63" i="9"/>
  <c r="K63" i="9"/>
  <c r="A65" i="9"/>
  <c r="B65" i="9"/>
  <c r="C65" i="9"/>
  <c r="F65" i="9" s="1"/>
  <c r="D65" i="9"/>
  <c r="E65" i="9"/>
  <c r="G65" i="9"/>
  <c r="H65" i="9"/>
  <c r="I65" i="9"/>
  <c r="J65" i="9"/>
  <c r="K65" i="9"/>
  <c r="A67" i="9"/>
  <c r="E67" i="9" s="1"/>
  <c r="B67" i="9"/>
  <c r="C67" i="9"/>
  <c r="D67" i="9"/>
  <c r="C72" i="9"/>
  <c r="D72" i="9"/>
  <c r="E72" i="9"/>
  <c r="H72" i="9"/>
  <c r="J72" i="9" s="1"/>
  <c r="I72" i="9"/>
  <c r="B74" i="9"/>
  <c r="C74" i="9"/>
  <c r="D74" i="9"/>
  <c r="G74" i="9"/>
  <c r="H74" i="9"/>
  <c r="I74" i="9"/>
  <c r="A76" i="9"/>
  <c r="B76" i="9"/>
  <c r="C76" i="9" s="1"/>
  <c r="F76" i="9"/>
  <c r="H76" i="9" s="1"/>
  <c r="G76" i="9"/>
  <c r="K76" i="9"/>
  <c r="B78" i="9" s="1"/>
  <c r="A78" i="9"/>
  <c r="E78" i="9"/>
  <c r="G78" i="9" s="1"/>
  <c r="F78" i="9"/>
  <c r="E21" i="9"/>
  <c r="J21" i="9"/>
  <c r="D23" i="9"/>
  <c r="I23" i="9"/>
  <c r="C25" i="9"/>
  <c r="H25" i="9"/>
  <c r="B27" i="9"/>
  <c r="G27" i="9"/>
  <c r="A29" i="9"/>
  <c r="F29" i="9"/>
  <c r="K29" i="9"/>
  <c r="E31" i="9"/>
  <c r="E35" i="9"/>
  <c r="J35" i="9"/>
  <c r="D37" i="9"/>
  <c r="I37" i="9"/>
  <c r="C39" i="9"/>
  <c r="H39" i="9"/>
  <c r="B41" i="9"/>
  <c r="G41" i="9"/>
  <c r="B119" i="9" l="1"/>
  <c r="A119" i="9"/>
  <c r="I85" i="9"/>
  <c r="J51" i="9"/>
  <c r="I48" i="9"/>
  <c r="B29" i="14"/>
  <c r="G3" i="10"/>
  <c r="G1" i="11"/>
  <c r="I3" i="9"/>
  <c r="A97" i="9"/>
  <c r="B97" i="9"/>
  <c r="D97" i="9"/>
  <c r="E97" i="9"/>
  <c r="G97" i="9"/>
  <c r="H97" i="9"/>
  <c r="J97" i="9"/>
  <c r="K97" i="9"/>
  <c r="B99" i="9"/>
  <c r="C99" i="9"/>
  <c r="E99" i="9"/>
  <c r="K99" i="9"/>
  <c r="A101" i="9"/>
  <c r="F101" i="9"/>
  <c r="G101" i="9"/>
  <c r="I101" i="9"/>
  <c r="J101" i="9"/>
  <c r="A103" i="9"/>
  <c r="B103" i="9"/>
  <c r="B108" i="9"/>
  <c r="E108" i="9"/>
  <c r="H108" i="9"/>
  <c r="J108" i="9"/>
  <c r="K108" i="9"/>
  <c r="E110" i="9"/>
  <c r="F110" i="9"/>
  <c r="I110" i="9"/>
  <c r="K110" i="9"/>
  <c r="A112" i="9"/>
  <c r="A95" i="9"/>
  <c r="H99" i="9"/>
  <c r="I99" i="9"/>
  <c r="C101" i="9"/>
  <c r="D101" i="9"/>
  <c r="E101" i="9"/>
  <c r="A108" i="9"/>
  <c r="B110" i="9"/>
  <c r="C110" i="9"/>
  <c r="D112" i="9"/>
  <c r="A128" i="9"/>
  <c r="B128" i="9"/>
  <c r="A133" i="9"/>
  <c r="B133" i="9"/>
  <c r="A138" i="9"/>
  <c r="B138" i="9"/>
  <c r="A140" i="9"/>
  <c r="A149" i="9" s="1"/>
  <c r="A156" i="9" s="1"/>
  <c r="A164" i="9" s="1"/>
  <c r="A174" i="9" s="1"/>
  <c r="B142" i="9"/>
  <c r="D144" i="9"/>
  <c r="A131" i="9" s="1"/>
  <c r="K144" i="9"/>
  <c r="A147" i="9"/>
  <c r="B147" i="9"/>
  <c r="D151" i="9"/>
  <c r="K151" i="9" s="1"/>
  <c r="A154" i="9"/>
  <c r="D158" i="9"/>
  <c r="A160" i="9"/>
  <c r="B160" i="9"/>
  <c r="A162" i="9"/>
  <c r="B162" i="9"/>
  <c r="E168" i="9"/>
  <c r="F168" i="9"/>
  <c r="E169" i="9"/>
  <c r="E170" i="9"/>
  <c r="A172" i="9"/>
  <c r="B172" i="9"/>
  <c r="E178" i="9"/>
  <c r="E179" i="9"/>
  <c r="F178" i="9" s="1"/>
  <c r="E180" i="9"/>
  <c r="E46" i="9"/>
  <c r="J46" i="9"/>
  <c r="D48" i="9"/>
  <c r="E83" i="9"/>
  <c r="J83" i="9"/>
  <c r="D85" i="9"/>
  <c r="A117" i="9"/>
  <c r="C117" i="9" s="1"/>
  <c r="B117" i="9"/>
  <c r="D117" i="9"/>
  <c r="E117" i="9"/>
  <c r="G117" i="9"/>
  <c r="H117" i="9"/>
  <c r="G20" i="5"/>
  <c r="G19" i="5"/>
  <c r="J99" i="9" l="1"/>
  <c r="C119" i="9"/>
  <c r="C97" i="9"/>
  <c r="D110" i="9"/>
  <c r="F99" i="9"/>
  <c r="G99" i="9" s="1"/>
  <c r="H101" i="9"/>
  <c r="G108" i="9"/>
  <c r="I108" i="9" s="1"/>
  <c r="F97" i="9"/>
  <c r="C108" i="9"/>
  <c r="G110" i="9"/>
  <c r="C103" i="9"/>
  <c r="A110" i="9"/>
  <c r="D99" i="9"/>
  <c r="B101" i="9"/>
  <c r="B112" i="9"/>
  <c r="H110" i="9"/>
  <c r="J110" i="9" s="1"/>
  <c r="I97" i="9"/>
  <c r="K101" i="9"/>
  <c r="D108" i="9"/>
  <c r="F108" i="9" s="1"/>
  <c r="A99" i="9"/>
  <c r="E131" i="9"/>
  <c r="A136" i="9"/>
  <c r="D136" i="9" s="1"/>
  <c r="I117" i="9"/>
  <c r="F117" i="9"/>
  <c r="B12" i="10"/>
  <c r="B10" i="10"/>
  <c r="B8" i="10"/>
  <c r="J122" i="9" l="1"/>
  <c r="J88" i="9"/>
  <c r="E21" i="5"/>
  <c r="E23" i="5"/>
  <c r="E22" i="5"/>
  <c r="D23" i="5"/>
  <c r="C23" i="5"/>
  <c r="B154" i="9" s="1"/>
  <c r="E8" i="11" l="1"/>
  <c r="E7" i="11" s="1"/>
  <c r="G7" i="11" s="1"/>
  <c r="E9" i="11"/>
  <c r="G9" i="11" s="1"/>
  <c r="G8" i="11"/>
  <c r="G21" i="5"/>
  <c r="H21" i="5" s="1"/>
  <c r="G22" i="5"/>
  <c r="E20" i="5" l="1"/>
  <c r="H20" i="5" s="1"/>
  <c r="E19" i="5"/>
  <c r="H19" i="5" s="1"/>
  <c r="E6" i="11"/>
  <c r="G6" i="11" s="1"/>
  <c r="G4" i="11" s="1"/>
  <c r="F23" i="5" s="1"/>
  <c r="H22" i="5"/>
  <c r="C36" i="14" l="1"/>
  <c r="C37" i="14"/>
  <c r="G187" i="9"/>
  <c r="I14" i="14"/>
  <c r="H14" i="14"/>
  <c r="G14" i="14"/>
  <c r="F14" i="14"/>
  <c r="E14" i="14"/>
  <c r="D14" i="14"/>
  <c r="C14" i="14"/>
  <c r="H11" i="14"/>
  <c r="F11" i="14"/>
  <c r="E11" i="14"/>
  <c r="E22" i="14" s="1"/>
  <c r="D11" i="14"/>
  <c r="C11" i="14"/>
  <c r="A90" i="9" l="1"/>
  <c r="B90" i="9"/>
  <c r="A92" i="9"/>
  <c r="B92" i="9"/>
  <c r="E33" i="14"/>
  <c r="C33" i="14"/>
  <c r="C32" i="14"/>
  <c r="I23" i="14"/>
  <c r="F23" i="14"/>
  <c r="E23" i="14"/>
  <c r="D22" i="14"/>
  <c r="H23" i="14"/>
  <c r="G23" i="14"/>
  <c r="D23" i="14"/>
  <c r="C23" i="14"/>
  <c r="I22" i="14"/>
  <c r="G22" i="14"/>
  <c r="F22" i="14"/>
  <c r="C22" i="14"/>
  <c r="C126" i="9" l="1"/>
  <c r="E26" i="5"/>
  <c r="E14" i="5"/>
  <c r="E27" i="5"/>
  <c r="F24" i="14"/>
  <c r="E24" i="14"/>
  <c r="G27" i="5"/>
  <c r="G26" i="5"/>
  <c r="G24" i="14"/>
  <c r="D24" i="14"/>
  <c r="H27" i="5" l="1"/>
  <c r="H26" i="5"/>
  <c r="H25" i="5" l="1"/>
  <c r="B6" i="10"/>
  <c r="D13" i="10" l="1"/>
  <c r="B187" i="9"/>
  <c r="B188" i="9"/>
  <c r="G188" i="9"/>
  <c r="G25" i="5"/>
  <c r="E13" i="5" l="1"/>
  <c r="E10" i="5"/>
  <c r="E18" i="5" l="1"/>
  <c r="E17" i="5"/>
  <c r="G23" i="5" l="1"/>
  <c r="H23" i="5" s="1"/>
  <c r="B15" i="9"/>
  <c r="A15" i="9"/>
  <c r="B124" i="9"/>
  <c r="A124" i="9"/>
  <c r="G17" i="5"/>
  <c r="G16" i="5"/>
  <c r="A4" i="10"/>
  <c r="B24" i="10" a="1"/>
  <c r="B24" i="10" s="1"/>
  <c r="B23" i="10"/>
  <c r="B18" i="10"/>
  <c r="B19" i="10"/>
  <c r="E4" i="9"/>
  <c r="D4" i="9"/>
  <c r="A3" i="9"/>
  <c r="B4" i="9"/>
  <c r="A5" i="9"/>
  <c r="A3" i="10"/>
  <c r="C4" i="10"/>
  <c r="A53" i="9" l="1"/>
  <c r="A17" i="9"/>
  <c r="A10" i="9"/>
  <c r="G14" i="5" l="1"/>
  <c r="B53" i="9"/>
  <c r="G13" i="5"/>
  <c r="B17" i="9"/>
  <c r="B10" i="9"/>
  <c r="G18" i="5" l="1"/>
  <c r="H17" i="5"/>
  <c r="H14" i="5"/>
  <c r="H13" i="5"/>
  <c r="H12" i="5" l="1"/>
  <c r="D9" i="10" s="1"/>
  <c r="H9" i="10" s="1"/>
  <c r="H18" i="5"/>
  <c r="H16" i="5" s="1"/>
  <c r="G9" i="10" l="1"/>
  <c r="D11" i="10"/>
  <c r="B8" i="9"/>
  <c r="A8" i="9"/>
  <c r="H13" i="10" l="1"/>
  <c r="G13" i="10"/>
  <c r="F13" i="10"/>
  <c r="E13" i="10"/>
  <c r="H11" i="10"/>
  <c r="F11" i="10"/>
  <c r="G11" i="10"/>
  <c r="E11" i="10"/>
  <c r="G9" i="5"/>
  <c r="G12" i="5"/>
  <c r="G10" i="5"/>
  <c r="H10" i="5" s="1"/>
  <c r="H9" i="5" s="1"/>
  <c r="H29" i="5" s="1"/>
  <c r="D7" i="10" l="1"/>
  <c r="D15" i="10" s="1"/>
  <c r="D12" i="10" s="1"/>
  <c r="D3" i="10"/>
  <c r="D10" i="10" l="1"/>
  <c r="F7" i="10"/>
  <c r="H7" i="10"/>
  <c r="H15" i="10" s="1"/>
  <c r="G7" i="10"/>
  <c r="G15" i="10" s="1"/>
  <c r="G14" i="10" s="1"/>
  <c r="E7" i="10"/>
  <c r="D6" i="10"/>
  <c r="E9" i="10" l="1"/>
  <c r="F9" i="10"/>
  <c r="D8" i="10"/>
  <c r="D14" i="10" s="1"/>
  <c r="F15" i="10" l="1"/>
  <c r="F14" i="10" s="1"/>
  <c r="E15" i="10"/>
  <c r="E1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<sst xmlns="http://schemas.openxmlformats.org/spreadsheetml/2006/main" count="284" uniqueCount="205">
  <si>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</si>
  <si>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</si>
  <si>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</si>
  <si>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</si>
  <si>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</si>
  <si>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</si>
  <si>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</si>
  <si>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M2</t>
  </si>
  <si>
    <t>1.1</t>
  </si>
  <si>
    <t>2.1</t>
  </si>
  <si>
    <t>M3</t>
  </si>
  <si>
    <t>3.1</t>
  </si>
  <si>
    <t>M</t>
  </si>
  <si>
    <t>4.1</t>
  </si>
  <si>
    <t>TOTAL GERAL DA OBRA</t>
  </si>
  <si>
    <t>U</t>
  </si>
  <si>
    <t>ED-50416</t>
  </si>
  <si>
    <t>ED-51139</t>
  </si>
  <si>
    <t>-</t>
  </si>
  <si>
    <t>m²</t>
  </si>
  <si>
    <t>SERVIÇOS PRELIMINARES</t>
  </si>
  <si>
    <t>Data</t>
  </si>
  <si>
    <t>Resp. Técnico:</t>
  </si>
  <si>
    <t>SERVIÇOS</t>
  </si>
  <si>
    <t>Quantidade =</t>
  </si>
  <si>
    <t>m</t>
  </si>
  <si>
    <t>3.2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</si>
  <si>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</si>
  <si>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</si>
  <si>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</si>
  <si>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</si>
  <si>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</si>
  <si>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</si>
  <si>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</si>
  <si>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</si>
  <si>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</si>
  <si>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Observações:</t>
  </si>
  <si>
    <t>(    )</t>
  </si>
  <si>
    <t>4.2</t>
  </si>
  <si>
    <t>SERVIÇOS DE CALÇAMENTO EM BLOQUETE</t>
  </si>
  <si>
    <t>Unidade</t>
  </si>
  <si>
    <t>DATA:</t>
  </si>
  <si>
    <t>VALOR DO CONVÊNIO:</t>
  </si>
  <si>
    <t>Prefeito Municipal</t>
  </si>
  <si>
    <t>Priscila Cristina de Paula</t>
  </si>
  <si>
    <t>Engenheira Civil</t>
  </si>
  <si>
    <t xml:space="preserve">FOLHA Nº: </t>
  </si>
  <si>
    <t>ÓRGÃO:</t>
  </si>
  <si>
    <t>SEINFRA/MG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</si>
  <si>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</si>
  <si>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1.0</t>
  </si>
  <si>
    <t>2.0</t>
  </si>
  <si>
    <t>3.0</t>
  </si>
  <si>
    <t>4.0</t>
  </si>
  <si>
    <t>OBRAS COMPLEMENTARES</t>
  </si>
  <si>
    <t>MEMÓRIA DE CÁLCULO DE QUANTITATIVOS</t>
  </si>
  <si>
    <t>LDI:</t>
  </si>
  <si>
    <t>% ISS MUNICIPAL:</t>
  </si>
  <si>
    <r>
      <t>C</t>
    </r>
    <r>
      <rPr>
        <b/>
        <sz val="9"/>
        <rFont val="Abadi"/>
        <family val="2"/>
      </rPr>
      <t>Ó</t>
    </r>
    <r>
      <rPr>
        <b/>
        <sz val="9"/>
        <rFont val="Aharoni"/>
        <charset val="177"/>
      </rPr>
      <t>DIGO</t>
    </r>
  </si>
  <si>
    <r>
      <t>DESCRIÇ</t>
    </r>
    <r>
      <rPr>
        <b/>
        <sz val="9"/>
        <rFont val="Abadi"/>
        <family val="2"/>
      </rPr>
      <t>Ã</t>
    </r>
    <r>
      <rPr>
        <b/>
        <sz val="9"/>
        <rFont val="Aharoni"/>
        <charset val="177"/>
      </rPr>
      <t>O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</si>
  <si>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S/ LDI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</si>
  <si>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C/ LDI</t>
    </r>
  </si>
  <si>
    <r>
      <rPr>
        <b/>
        <sz val="11"/>
        <rFont val="Aharoni"/>
        <charset val="177"/>
      </rPr>
      <t>(</t>
    </r>
    <r>
      <rPr>
        <b/>
        <sz val="9"/>
        <rFont val="Aharoni"/>
        <charset val="177"/>
      </rPr>
      <t xml:space="preserve"> </t>
    </r>
    <r>
      <rPr>
        <b/>
        <sz val="8"/>
        <rFont val="Aharoni"/>
        <charset val="177"/>
      </rPr>
      <t>X</t>
    </r>
    <r>
      <rPr>
        <b/>
        <sz val="9"/>
        <rFont val="Aharoni"/>
        <charset val="177"/>
      </rPr>
      <t xml:space="preserve"> </t>
    </r>
    <r>
      <rPr>
        <b/>
        <sz val="11"/>
        <rFont val="Aharoni"/>
        <charset val="177"/>
      </rPr>
      <t>)</t>
    </r>
  </si>
  <si>
    <t>DESCRIÇÃO DO SERVIÇO OU FORNECIMENTO</t>
  </si>
  <si>
    <t>DATA BASE</t>
  </si>
  <si>
    <t>FONTE</t>
  </si>
  <si>
    <t>PREÇO REFERENCIAL</t>
  </si>
  <si>
    <t>COMP. 01</t>
  </si>
  <si>
    <t>CÓDIGO</t>
  </si>
  <si>
    <t>DESCRIÇÃO DO INSUMO</t>
  </si>
  <si>
    <t>COEFICIENTE</t>
  </si>
  <si>
    <t>CUSTO UNITÁRIO</t>
  </si>
  <si>
    <t>CUSTO TOTAL</t>
  </si>
  <si>
    <t>Priscila Cristina De Paula Neto</t>
  </si>
  <si>
    <t>SEINFRA</t>
  </si>
  <si>
    <t>Composição 01</t>
  </si>
  <si>
    <t>TABELA</t>
  </si>
  <si>
    <t>COMPOSIÇÃO DE CUSTO UNITÁRIO</t>
  </si>
  <si>
    <t>GUIA DE MEIO-FIO, EM CONCRETO COM FCK 20MPA, PRÉ-MOLDADA, MFC-01 PADRÃO DEER-MG, DIMENSÕES (12X16,7X35) CM, EXCLUSIVE SARJETA, INCLUSIVE ESCAVAÇÃO, APILOAMENTO E TRANSPORTE COM RETIRADA DO MATERIAL ESCAVADO (EM CAÇAMBA)</t>
  </si>
  <si>
    <t>SEINFRA
REGIÃO LESTE -
COM DESONERAÇÃO</t>
  </si>
  <si>
    <t>MÊS 3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</si>
  <si>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142.702/D</t>
    </r>
  </si>
  <si>
    <t>Engenheira Civil - CREA/MG nº 142.702/D</t>
  </si>
  <si>
    <t>CONSTRUÇÃO DE RODOVIAS E FERROVIAS</t>
  </si>
  <si>
    <t>ISS</t>
  </si>
  <si>
    <t>PIS</t>
  </si>
  <si>
    <t>COFINS</t>
  </si>
  <si>
    <t>BDI</t>
  </si>
  <si>
    <t>EXECUÇÃO DE PAVIMENTO INTERTRAVADO EM BLOCO SEXTAVADO, ESPESSURA 8CM, FCK 35MPA, INCLUINDO FORNECIMENTO E TRANSPORTE DE TODOS OS MATERIAIS E COLCHÃO DE ASSENTAMENTO COM ESPESSURA 6CM</t>
  </si>
  <si>
    <t>PREFEITURA: Prefeitura Municipal de Bom Jardim de Minas</t>
  </si>
  <si>
    <t xml:space="preserve">*REF. DOS ITENS/SERVIÇOS DA COMPOSIÇÃO </t>
  </si>
  <si>
    <t xml:space="preserve">TOTAL </t>
  </si>
  <si>
    <t xml:space="preserve">PLACA DE SINALIZAÇÃO </t>
  </si>
  <si>
    <t>MÊS 4</t>
  </si>
  <si>
    <t>2.2</t>
  </si>
  <si>
    <t>01/05.</t>
  </si>
  <si>
    <t>FOLHA Nº: 04/05</t>
  </si>
  <si>
    <t>FOLHA Nº: 02/05</t>
  </si>
  <si>
    <t>FOLHA Nº: 03/05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</si>
  <si>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</si>
  <si>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</si>
  <si>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RO-41844</t>
  </si>
  <si>
    <t>PLACA DE AÇO CARBONO COM PELÍCULA REFLETIVA GRAU TÉCNICO TIPO I DA ABNT - PLACA QUADRADA (EXECUÇÃO, INCLUINDO FORNECIMENTO E TRANSPORTE DE TODOS OS MATERIAIS, INCLUSIVE POSTE DE SUSTENTAÇÃO)</t>
  </si>
  <si>
    <t>RO-41841</t>
  </si>
  <si>
    <t>PLACA DE AÇO CARBONO COM PELÍCULA REFLETIVA GRAU TÉCNICO TIPO I DA ABNT - PLACA CIRCULAR (EXECUÇÃO, INCLUINDO FORNECIMENTO E TRANSPORTE DE TODOS OS MATERIAIS, INCLUSIVE POSTE DE SUSTENTAÇÃO)</t>
  </si>
  <si>
    <t>DEMONSTRATIVO DO BDI - SEM DESONERAÇÃO - OBRAS RODOVIÁRIAS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</si>
  <si>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</si>
  <si>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</si>
  <si>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</si>
  <si>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INC.
</t>
    </r>
    <r>
      <rPr>
        <b/>
        <vertAlign val="superscript"/>
        <sz val="8"/>
        <color theme="0"/>
        <rFont val="Arial"/>
        <family val="2"/>
      </rPr>
      <t>(6)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</si>
  <si>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</si>
  <si>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</si>
  <si>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</si>
  <si>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theme="0"/>
        <rFont val="Arial"/>
        <family val="2"/>
      </rPr>
      <t>(4)</t>
    </r>
    <r>
      <rPr>
        <b/>
        <sz val="8"/>
        <color theme="0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</si>
  <si>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theme="0"/>
        <rFont val="Arial"/>
        <family val="2"/>
      </rPr>
      <t xml:space="preserve">(3)
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</si>
  <si>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</si>
  <si>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</si>
  <si>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</si>
  <si>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</si>
  <si>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</si>
  <si>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</si>
  <si>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</si>
  <si>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</si>
  <si>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</si>
  <si>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</si>
  <si>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</si>
  <si>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</si>
  <si>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</si>
  <si>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</si>
  <si>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</si>
  <si>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</si>
  <si>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r>
      <t>ISS</t>
    </r>
    <r>
      <rPr>
        <vertAlign val="superscript"/>
        <sz val="8"/>
        <rFont val="Arial"/>
        <family val="2"/>
      </rPr>
      <t>(2)</t>
    </r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</si>
  <si>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</si>
  <si>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</si>
  <si>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</si>
  <si>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</si>
  <si>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</si>
  <si>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</si>
  <si>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</si>
  <si>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</si>
  <si>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</si>
  <si>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>.</t>
  </si>
  <si>
    <r>
      <t>DOC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 xml:space="preserve">: </t>
    </r>
  </si>
  <si>
    <t>*Dimensões (malha) das Placas - (conforme manual CONTRAN - volume II - sinalização vertical de advertência - pág. 139.</t>
  </si>
  <si>
    <t>Quant. Total 
de Placas:</t>
  </si>
  <si>
    <t>Área Total de Placas:</t>
  </si>
  <si>
    <t>Quantidade:</t>
  </si>
  <si>
    <t>Locação/Estaca:</t>
  </si>
  <si>
    <t>Lado "a"</t>
  </si>
  <si>
    <t>Placa Vertical - R-19
Velocidade máxima</t>
  </si>
  <si>
    <t>TRAVAMENTO INÍCIO</t>
  </si>
  <si>
    <t>TRAVAMENTO FINAL</t>
  </si>
  <si>
    <t>TRECHO 01</t>
  </si>
  <si>
    <t>TRECHO 02</t>
  </si>
  <si>
    <t xml:space="preserve">RO-41081  </t>
  </si>
  <si>
    <t>REGULARIZAÇÃO DO SUB-LEITO (PROCTOR NORMAL)</t>
  </si>
  <si>
    <t>*Conforme Extensão Total de Meios-fios (EXCETO TRAVAMENTOS) =</t>
  </si>
  <si>
    <t>TRECHO 03</t>
  </si>
  <si>
    <t>*DEMONSTRATIVO DE BDI CALCULADO ANEXO 15*</t>
  </si>
  <si>
    <t xml:space="preserve">José Francisco Matos e Silva                 
     </t>
  </si>
  <si>
    <t>05/05.</t>
  </si>
  <si>
    <t>ED-51144</t>
  </si>
  <si>
    <t>3.3</t>
  </si>
  <si>
    <t>3.4</t>
  </si>
  <si>
    <t>PASSEIOS DE CONCRETO E = 8 CM, FCK = 15 MPA PADRÃO PREFEITURA</t>
  </si>
  <si>
    <t>EXECUÇÃO DE PASSEIO (CALÇADA) OU PISO DE CONCRETO COM CONCRETO MOLDADO IN LOCO, FEITO EM OBRA, ACABAMENTO CONVENCIONAL, ESPESSURA 8 CM, ARMA DO. AF_08/2022</t>
  </si>
  <si>
    <t>SINAPI-94994</t>
  </si>
  <si>
    <t>3.5</t>
  </si>
  <si>
    <t>COMPACTAÇÃO MECANIZADA DE ATERRO COM PLACA
VIBRATÓRIA, INCLUSIVE ESPALHAMENTO MANUAL</t>
  </si>
  <si>
    <t>ED-51096</t>
  </si>
  <si>
    <t>EXECUÇÃO DE PASSEIO EM PISO INTERTRAVADO, COM BLOCO RETANGULAR COR NATURAL DE 20 X 10 CM, ESPESSURA 8 CM. AF_10/2022</t>
  </si>
  <si>
    <t>SINAPI</t>
  </si>
  <si>
    <t>EXECUÇÃO DE PAVIMENTO EM PISO INTERTRAVADO, COM BLOCO RETANGULAR COLOR M2 CR 89,85
 IDO DE 20 X 10 CM, ESPESSURA 8 CM. AF_10/2022</t>
  </si>
  <si>
    <t>UNID.</t>
  </si>
  <si>
    <t>PASSAGEM ELEVATÓRIA DE PEDESTRE EM PISO INTERTRAVADO RETANGULAR NAS CORES NATURAL E VERMELHO E = 8CM - FCK = 35MPA - COM DIMENSÃO (4,70X4,70) .</t>
  </si>
  <si>
    <t xml:space="preserve">José Francisco Matos e Silva               </t>
  </si>
  <si>
    <t>COMPRIMENTO TOTAL</t>
  </si>
  <si>
    <t>RUA JOAQUIM ALMEIDA DELGADO - LARGURAS COM SARJETAS</t>
  </si>
  <si>
    <t xml:space="preserve"> RUA JOAQUIM ALMEIDA DELGADO- LARGURAS COM SARJETAS</t>
  </si>
  <si>
    <t>PRAZO DA OBRA:                 4 meses</t>
  </si>
  <si>
    <t xml:space="preserve">Bom Jardim de Minas, </t>
  </si>
  <si>
    <t>RUA JOVINO RIBEIRO DE CARVALHO - LARGURAS COM SARJETAS</t>
  </si>
  <si>
    <t>RUA JOVINO RIBEIRO DE CARVALHO - LARGURAS SEM SARJETAS</t>
  </si>
  <si>
    <t>área retirada do autocad</t>
  </si>
  <si>
    <t xml:space="preserve"> RUA SEBASTIÃO JOSÉ MARCELINO - LARGURAS COM SARJETAS</t>
  </si>
  <si>
    <t>RUA SEBASTIÃO JOSÉ MARCELINO - LARGURAS COM SARJETAS</t>
  </si>
  <si>
    <t>perímetro retirada do autocad</t>
  </si>
  <si>
    <r>
      <rPr>
        <b/>
        <sz val="10"/>
        <rFont val="Abadi"/>
        <family val="2"/>
      </rPr>
      <t>LOCAL:</t>
    </r>
    <r>
      <rPr>
        <sz val="10"/>
        <rFont val="Abadi"/>
        <family val="2"/>
      </rPr>
      <t xml:space="preserve"> RUA JOVINO RIBEIRO DE CARVALHO - BAIRRO VÁRZEA  - RUA SEBASTIÃO JOSÉ MARCELINO, RUA JOAQUIM ALMEIDA DELGADO - COMUNIDADE RIO DO PEIXE - BOM JARDIM DE MINAS/MG.</t>
    </r>
  </si>
  <si>
    <r>
      <rPr>
        <b/>
        <sz val="10"/>
        <rFont val="Abadi"/>
        <family val="2"/>
      </rPr>
      <t>OBRA:</t>
    </r>
    <r>
      <rPr>
        <sz val="10"/>
        <rFont val="Abadi"/>
        <family val="2"/>
      </rPr>
      <t xml:space="preserve"> CALÇAMENTO EM BLOQUETE SEXTAVADO</t>
    </r>
  </si>
  <si>
    <t>SINAPI-94287</t>
  </si>
  <si>
    <t>EXECUÇÃO DE SARJETA DE CONCRETO USINADO, MOLDADA IN LOCO EM TRECHO RETO, 30 CM BASE X 10 CM ALTURA. AF_01/2024</t>
  </si>
  <si>
    <t>Estreitamento de 
pista ao centro A - 21a</t>
  </si>
  <si>
    <t>LANÇAMENTO E ESPALHAMENTO DE SOLO OU MATERIAL DE DEMOLIÇÃO EM ÁREA DE PASSEIO EXCLUSIVE APILOAMENTO</t>
  </si>
  <si>
    <t>ED-51147</t>
  </si>
  <si>
    <t>REGULARIZAÇÃO E COMPACTAÇÃO DE TERRENO MANUAL COM SOQUETE, EXCLUSIVE DESMATAMENTO, DESTOCAMENTO, LIMPEZA/ROÇADA DO TERRENO</t>
  </si>
  <si>
    <t>ED-51122</t>
  </si>
  <si>
    <t>3.6</t>
  </si>
  <si>
    <t>3.7</t>
  </si>
  <si>
    <t>Largura passeio</t>
  </si>
  <si>
    <t xml:space="preserve">Espessura de aterro </t>
  </si>
  <si>
    <t>Total</t>
  </si>
  <si>
    <t xml:space="preserve">Comprimento total do passeio </t>
  </si>
  <si>
    <t>x</t>
  </si>
  <si>
    <t>LARGURA</t>
  </si>
  <si>
    <r>
      <rPr>
        <b/>
        <sz val="10"/>
        <rFont val="Abadi"/>
        <family val="2"/>
      </rPr>
      <t>REGIÃO/MÊS DE REFERÊNCIA:</t>
    </r>
    <r>
      <rPr>
        <sz val="10"/>
        <rFont val="Abadi"/>
        <family val="2"/>
      </rPr>
      <t xml:space="preserve"> SEINFRA REGIÃO LESTE OUTUBRO /2023 E SINAPI FEVEREIRO 2024  PREÇO DE CUSTO COM DESONERAÇÃO FISCAL - LEI 12.546/2011 e 12.844/2013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</si>
</sst>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&quot;R$&quot;\ #,##0.00"/>
    <numFmt numFmtId="177" formatCode="0.000000"/>
    <numFmt numFmtId="178" formatCode="0.000%"/>
    <numFmt numFmtId="179" formatCode="#,##0.00&quot; m&quot;"/>
    <numFmt numFmtId="180" formatCode="#,##0.00&quot; m²&quot;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b/>
      <sz val="9"/>
      <name val="Abadi"/>
      <family val="2"/>
    </font>
    <font>
      <sz val="10"/>
      <color rgb="FFFF0000"/>
      <name val="Abadi"/>
      <family val="2"/>
    </font>
    <font>
      <sz val="9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10"/>
      <name val="Aharoni"/>
      <charset val="177"/>
    </font>
    <font>
      <b/>
      <sz val="9"/>
      <name val="Aharoni"/>
      <charset val="177"/>
    </font>
    <font>
      <b/>
      <sz val="11"/>
      <name val="Aharoni"/>
      <charset val="177"/>
    </font>
    <font>
      <b/>
      <sz val="14"/>
      <name val="Aharoni"/>
      <charset val="177"/>
    </font>
    <font>
      <b/>
      <sz val="10"/>
      <name val="Abadi Extra Light"/>
      <family val="2"/>
    </font>
    <font>
      <sz val="10"/>
      <name val="Abadi Extra Light"/>
      <family val="2"/>
    </font>
    <font>
      <b/>
      <sz val="9"/>
      <color theme="3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12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12"/>
      <name val="Abadi"/>
      <family val="2"/>
    </font>
    <font>
      <b/>
      <sz val="9"/>
      <name val="Aharoni"/>
      <charset val="177"/>
    </font>
    <font>
      <b/>
      <sz val="11"/>
      <name val="Aharoni"/>
      <charset val="177"/>
    </font>
    <font>
      <b/>
      <sz val="8"/>
      <name val="Aharoni"/>
      <charset val="177"/>
    </font>
    <font>
      <b/>
      <sz val="8.5"/>
      <name val="Aharoni"/>
      <charset val="177"/>
    </font>
    <font>
      <b/>
      <sz val="8.5"/>
      <name val="Abadi"/>
      <family val="2"/>
    </font>
    <font>
      <b/>
      <u/>
      <sz val="12"/>
      <name val="Abadi"/>
      <family val="2"/>
    </font>
    <font>
      <b/>
      <sz val="11"/>
      <color theme="1"/>
      <name val="Abadi"/>
      <family val="2"/>
    </font>
    <font>
      <b/>
      <sz val="8"/>
      <color indexed="8"/>
      <name val="Abadi"/>
      <family val="2"/>
    </font>
    <font>
      <sz val="8"/>
      <color indexed="8"/>
      <name val="Abadi"/>
      <family val="2"/>
    </font>
    <font>
      <sz val="8"/>
      <color theme="1"/>
      <name val="Abadi"/>
      <family val="2"/>
    </font>
    <font>
      <b/>
      <sz val="8"/>
      <name val="Arial"/>
      <family val="2"/>
    </font>
    <font>
      <sz val="10"/>
      <name val="Arial"/>
    </font>
    <font>
      <sz val="13"/>
      <color theme="1"/>
      <name val="Eras Demi ITC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b/>
      <sz val="8"/>
      <name val="Arial Black"/>
      <family val="2"/>
    </font>
    <font>
      <sz val="8"/>
      <name val="Arial Black"/>
      <family val="2"/>
    </font>
    <font>
      <sz val="10"/>
      <color rgb="FFFF0000"/>
      <name val="Arial Black"/>
      <family val="2"/>
    </font>
    <font>
      <sz val="10"/>
      <color theme="1"/>
      <name val="Abadi"/>
      <family val="2"/>
    </font>
    <font>
      <sz val="9"/>
      <color theme="1"/>
      <name val="Abadi"/>
      <family val="2"/>
    </font>
    <font>
      <b/>
      <sz val="10"/>
      <color theme="1"/>
      <name val="Abadi"/>
      <family val="2"/>
    </font>
    <font>
      <sz val="8"/>
      <color theme="1"/>
      <name val="Arial Black"/>
      <family val="2"/>
    </font>
    <font>
      <b/>
      <sz val="8"/>
      <color theme="1"/>
      <name val="Arial Black"/>
      <family val="2"/>
    </font>
    <font>
      <sz val="10"/>
      <name val="Arial Black"/>
      <family val="2"/>
    </font>
    <font>
      <b/>
      <sz val="10"/>
      <name val="Abadi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/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1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1" fillId="0" borderId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30">
    <xf numFmtId="0" fontId="0" fillId="0" borderId="0" xfId="0"/>
    <xf numFmtId="0" fontId="30" fillId="0" borderId="0" xfId="0" applyFont="1"/>
    <xf numFmtId="0" fontId="32" fillId="0" borderId="0" xfId="0" applyFont="1"/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0" fillId="0" borderId="0" xfId="0" applyNumberFormat="1" applyFont="1"/>
    <xf numFmtId="175" fontId="29" fillId="0" borderId="4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 wrapText="1"/>
    </xf>
    <xf numFmtId="9" fontId="30" fillId="0" borderId="0" xfId="1" applyFont="1"/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/>
    <xf numFmtId="0" fontId="28" fillId="0" borderId="0" xfId="0" applyFont="1"/>
    <xf numFmtId="4" fontId="28" fillId="0" borderId="0" xfId="0" applyNumberFormat="1" applyFont="1"/>
    <xf numFmtId="0" fontId="28" fillId="0" borderId="10" xfId="0" applyFont="1" applyBorder="1"/>
    <xf numFmtId="0" fontId="35" fillId="0" borderId="1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10" xfId="0" applyFont="1" applyBorder="1" applyAlignment="1">
      <alignment vertical="center"/>
    </xf>
    <xf numFmtId="0" fontId="30" fillId="0" borderId="14" xfId="0" applyFont="1" applyBorder="1"/>
    <xf numFmtId="0" fontId="30" fillId="0" borderId="9" xfId="0" applyFont="1" applyBorder="1"/>
    <xf numFmtId="4" fontId="30" fillId="0" borderId="9" xfId="0" applyNumberFormat="1" applyFont="1" applyBorder="1"/>
    <xf numFmtId="0" fontId="30" fillId="0" borderId="15" xfId="0" applyFont="1" applyBorder="1"/>
    <xf numFmtId="0" fontId="37" fillId="0" borderId="4" xfId="0" applyFont="1" applyBorder="1" applyAlignment="1">
      <alignment horizontal="center" vertical="center"/>
    </xf>
    <xf numFmtId="4" fontId="37" fillId="0" borderId="4" xfId="0" applyNumberFormat="1" applyFont="1" applyBorder="1" applyAlignment="1">
      <alignment horizontal="center" vertical="center"/>
    </xf>
    <xf numFmtId="0" fontId="28" fillId="0" borderId="0" xfId="3" applyFont="1"/>
    <xf numFmtId="0" fontId="28" fillId="0" borderId="0" xfId="3" applyFont="1" applyAlignment="1">
      <alignment vertical="center" wrapText="1"/>
    </xf>
    <xf numFmtId="0" fontId="32" fillId="0" borderId="0" xfId="3" applyFont="1"/>
    <xf numFmtId="14" fontId="28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 wrapText="1"/>
    </xf>
    <xf numFmtId="1" fontId="32" fillId="0" borderId="0" xfId="3" applyNumberFormat="1" applyFont="1" applyAlignment="1" applyProtection="1">
      <alignment vertical="center" wrapText="1"/>
      <protection locked="0"/>
    </xf>
    <xf numFmtId="0" fontId="28" fillId="0" borderId="0" xfId="6" applyFont="1" applyAlignment="1">
      <alignment vertical="center"/>
    </xf>
    <xf numFmtId="49" fontId="28" fillId="0" borderId="11" xfId="4" applyNumberFormat="1" applyFont="1" applyFill="1" applyBorder="1" applyAlignment="1" applyProtection="1">
      <alignment horizontal="center" vertical="center" wrapText="1"/>
      <protection locked="0"/>
    </xf>
    <xf numFmtId="43" fontId="28" fillId="0" borderId="0" xfId="3" applyNumberFormat="1" applyFont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165" fontId="28" fillId="0" borderId="0" xfId="5" applyNumberFormat="1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165" fontId="28" fillId="0" borderId="0" xfId="5" applyNumberFormat="1" applyFont="1" applyFill="1" applyBorder="1" applyAlignment="1" applyProtection="1">
      <alignment horizontal="center" vertical="center"/>
      <protection locked="0"/>
    </xf>
    <xf numFmtId="43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10" xfId="3" applyFont="1" applyBorder="1" applyAlignment="1" applyProtection="1">
      <alignment vertical="center" wrapText="1"/>
      <protection locked="0"/>
    </xf>
    <xf numFmtId="0" fontId="28" fillId="15" borderId="0" xfId="6" applyFont="1" applyFill="1" applyAlignment="1">
      <alignment vertical="center"/>
    </xf>
    <xf numFmtId="4" fontId="28" fillId="15" borderId="0" xfId="3" applyNumberFormat="1" applyFont="1" applyFill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left" vertical="center"/>
    </xf>
    <xf numFmtId="0" fontId="28" fillId="0" borderId="0" xfId="3" applyFont="1" applyAlignment="1">
      <alignment horizontal="right" vertical="center"/>
    </xf>
    <xf numFmtId="0" fontId="28" fillId="0" borderId="11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right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4" fontId="42" fillId="0" borderId="4" xfId="0" applyNumberFormat="1" applyFont="1" applyBorder="1" applyAlignment="1">
      <alignment horizontal="center" vertical="center" wrapText="1"/>
    </xf>
    <xf numFmtId="0" fontId="41" fillId="13" borderId="0" xfId="3" applyFont="1" applyFill="1"/>
    <xf numFmtId="0" fontId="40" fillId="13" borderId="4" xfId="3" applyFont="1" applyFill="1" applyBorder="1" applyAlignment="1">
      <alignment horizontal="center" vertical="center"/>
    </xf>
    <xf numFmtId="49" fontId="47" fillId="13" borderId="4" xfId="3" applyNumberFormat="1" applyFont="1" applyFill="1" applyBorder="1" applyAlignment="1">
      <alignment horizontal="center" vertical="center" wrapText="1"/>
    </xf>
    <xf numFmtId="10" fontId="47" fillId="13" borderId="4" xfId="3" applyNumberFormat="1" applyFont="1" applyFill="1" applyBorder="1" applyAlignment="1">
      <alignment horizontal="center" vertical="center" wrapText="1"/>
    </xf>
    <xf numFmtId="10" fontId="47" fillId="2" borderId="4" xfId="3" applyNumberFormat="1" applyFont="1" applyFill="1" applyBorder="1" applyAlignment="1">
      <alignment horizontal="center" vertical="center" wrapText="1"/>
    </xf>
    <xf numFmtId="0" fontId="41" fillId="13" borderId="0" xfId="3" applyFont="1" applyFill="1" applyAlignment="1">
      <alignment vertical="center"/>
    </xf>
    <xf numFmtId="49" fontId="48" fillId="13" borderId="4" xfId="3" applyNumberFormat="1" applyFont="1" applyFill="1" applyBorder="1" applyAlignment="1">
      <alignment horizontal="center" vertical="center" wrapText="1"/>
    </xf>
    <xf numFmtId="0" fontId="40" fillId="13" borderId="11" xfId="3" applyFont="1" applyFill="1" applyBorder="1" applyAlignment="1">
      <alignment wrapText="1"/>
    </xf>
    <xf numFmtId="0" fontId="41" fillId="0" borderId="9" xfId="3" applyFont="1" applyBorder="1" applyAlignment="1">
      <alignment vertical="center"/>
    </xf>
    <xf numFmtId="0" fontId="41" fillId="13" borderId="0" xfId="3" applyFont="1" applyFill="1" applyAlignment="1">
      <alignment wrapText="1"/>
    </xf>
    <xf numFmtId="0" fontId="40" fillId="13" borderId="11" xfId="3" applyFont="1" applyFill="1" applyBorder="1"/>
    <xf numFmtId="0" fontId="41" fillId="13" borderId="11" xfId="3" applyFont="1" applyFill="1" applyBorder="1"/>
    <xf numFmtId="0" fontId="45" fillId="13" borderId="11" xfId="3" applyFont="1" applyFill="1" applyBorder="1"/>
    <xf numFmtId="0" fontId="41" fillId="13" borderId="14" xfId="3" applyFont="1" applyFill="1" applyBorder="1"/>
    <xf numFmtId="0" fontId="41" fillId="13" borderId="9" xfId="3" applyFont="1" applyFill="1" applyBorder="1"/>
    <xf numFmtId="0" fontId="41" fillId="13" borderId="9" xfId="3" applyFont="1" applyFill="1" applyBorder="1" applyAlignment="1">
      <alignment wrapText="1"/>
    </xf>
    <xf numFmtId="175" fontId="48" fillId="13" borderId="4" xfId="66" applyNumberFormat="1" applyFont="1" applyFill="1" applyBorder="1" applyAlignment="1">
      <alignment horizontal="center" vertical="center" wrapText="1"/>
    </xf>
    <xf numFmtId="175" fontId="47" fillId="13" borderId="4" xfId="3" applyNumberFormat="1" applyFont="1" applyFill="1" applyBorder="1" applyAlignment="1">
      <alignment horizontal="center" vertical="center" wrapText="1"/>
    </xf>
    <xf numFmtId="0" fontId="29" fillId="5" borderId="11" xfId="3" applyFont="1" applyFill="1" applyBorder="1" applyAlignment="1" applyProtection="1">
      <alignment horizontal="center" vertical="center" wrapText="1"/>
      <protection locked="0"/>
    </xf>
    <xf numFmtId="4" fontId="28" fillId="0" borderId="11" xfId="3" applyNumberFormat="1" applyFont="1" applyBorder="1" applyAlignment="1" applyProtection="1">
      <alignment horizontal="center" vertical="center" wrapText="1"/>
      <protection locked="0"/>
    </xf>
    <xf numFmtId="4" fontId="28" fillId="15" borderId="1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165" fontId="28" fillId="0" borderId="0" xfId="5" applyNumberFormat="1" applyFont="1" applyBorder="1" applyAlignment="1" applyProtection="1">
      <alignment horizontal="left" vertical="center"/>
      <protection hidden="1"/>
    </xf>
    <xf numFmtId="165" fontId="28" fillId="0" borderId="0" xfId="5" applyNumberFormat="1" applyFont="1" applyFill="1" applyBorder="1" applyAlignment="1" applyProtection="1">
      <alignment horizontal="left" vertical="center"/>
      <protection hidden="1"/>
    </xf>
    <xf numFmtId="4" fontId="28" fillId="14" borderId="4" xfId="8" applyNumberFormat="1" applyFont="1" applyFill="1" applyBorder="1" applyAlignment="1" applyProtection="1">
      <alignment horizontal="center" vertical="center"/>
      <protection hidden="1"/>
    </xf>
    <xf numFmtId="165" fontId="28" fillId="14" borderId="4" xfId="8" applyNumberFormat="1" applyFont="1" applyFill="1" applyBorder="1" applyAlignment="1">
      <alignment horizontal="left" vertical="center"/>
    </xf>
    <xf numFmtId="0" fontId="28" fillId="14" borderId="4" xfId="3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28" fillId="0" borderId="15" xfId="3" applyFont="1" applyBorder="1" applyAlignment="1">
      <alignment horizontal="center" vertical="center" wrapText="1"/>
    </xf>
    <xf numFmtId="0" fontId="29" fillId="4" borderId="11" xfId="3" applyFont="1" applyFill="1" applyBorder="1" applyAlignment="1" applyProtection="1">
      <alignment horizontal="center" vertical="center"/>
      <protection locked="0"/>
    </xf>
    <xf numFmtId="3" fontId="29" fillId="5" borderId="11" xfId="3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175" fontId="31" fillId="3" borderId="6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4" fontId="50" fillId="0" borderId="4" xfId="0" applyNumberFormat="1" applyFont="1" applyBorder="1" applyAlignment="1">
      <alignment horizontal="center" vertical="center" wrapText="1"/>
    </xf>
    <xf numFmtId="0" fontId="28" fillId="0" borderId="9" xfId="3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28" fillId="0" borderId="0" xfId="3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 wrapText="1"/>
    </xf>
    <xf numFmtId="175" fontId="33" fillId="0" borderId="1" xfId="0" applyNumberFormat="1" applyFont="1" applyBorder="1" applyAlignment="1">
      <alignment horizontal="center" vertical="center" wrapText="1"/>
    </xf>
    <xf numFmtId="175" fontId="33" fillId="0" borderId="6" xfId="0" applyNumberFormat="1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176" fontId="57" fillId="0" borderId="6" xfId="0" applyNumberFormat="1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58" fillId="17" borderId="22" xfId="0" applyFont="1" applyFill="1" applyBorder="1" applyAlignment="1" applyProtection="1">
      <alignment horizontal="center" vertical="center" wrapText="1"/>
      <protection locked="0"/>
    </xf>
    <xf numFmtId="0" fontId="58" fillId="17" borderId="22" xfId="0" applyFont="1" applyFill="1" applyBorder="1" applyAlignment="1" applyProtection="1">
      <alignment horizontal="left" vertical="center" wrapText="1"/>
      <protection locked="0"/>
    </xf>
    <xf numFmtId="0" fontId="58" fillId="17" borderId="22" xfId="0" applyFont="1" applyFill="1" applyBorder="1" applyAlignment="1" applyProtection="1">
      <alignment vertical="center" wrapText="1"/>
      <protection locked="0"/>
    </xf>
    <xf numFmtId="177" fontId="58" fillId="17" borderId="22" xfId="0" applyNumberFormat="1" applyFont="1" applyFill="1" applyBorder="1" applyAlignment="1" applyProtection="1">
      <alignment vertical="center" wrapText="1"/>
      <protection locked="0"/>
    </xf>
    <xf numFmtId="176" fontId="58" fillId="17" borderId="22" xfId="0" applyNumberFormat="1" applyFont="1" applyFill="1" applyBorder="1" applyAlignment="1" applyProtection="1">
      <alignment vertical="center" wrapText="1"/>
      <protection locked="0"/>
    </xf>
    <xf numFmtId="0" fontId="58" fillId="17" borderId="21" xfId="0" applyFont="1" applyFill="1" applyBorder="1" applyAlignment="1" applyProtection="1">
      <alignment vertical="center" wrapText="1"/>
      <protection locked="0"/>
    </xf>
    <xf numFmtId="0" fontId="58" fillId="17" borderId="21" xfId="0" applyFont="1" applyFill="1" applyBorder="1" applyAlignment="1" applyProtection="1">
      <alignment horizontal="center" vertical="center" wrapText="1"/>
      <protection locked="0"/>
    </xf>
    <xf numFmtId="176" fontId="58" fillId="0" borderId="22" xfId="0" applyNumberFormat="1" applyFont="1" applyBorder="1" applyAlignment="1">
      <alignment vertical="center"/>
    </xf>
    <xf numFmtId="0" fontId="58" fillId="17" borderId="12" xfId="0" applyFont="1" applyFill="1" applyBorder="1" applyAlignment="1" applyProtection="1">
      <alignment horizontal="center" vertical="center"/>
      <protection locked="0"/>
    </xf>
    <xf numFmtId="17" fontId="58" fillId="17" borderId="4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4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14" fontId="59" fillId="0" borderId="6" xfId="0" applyNumberFormat="1" applyFont="1" applyBorder="1" applyAlignment="1">
      <alignment horizontal="center" vertical="center"/>
    </xf>
    <xf numFmtId="176" fontId="58" fillId="0" borderId="21" xfId="0" quotePrefix="1" applyNumberFormat="1" applyFont="1" applyBorder="1" applyAlignment="1">
      <alignment horizontal="center" vertical="center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176" fontId="58" fillId="17" borderId="22" xfId="0" applyNumberFormat="1" applyFont="1" applyFill="1" applyBorder="1" applyAlignment="1" applyProtection="1">
      <alignment horizontal="center" vertical="center" wrapText="1"/>
      <protection locked="0"/>
    </xf>
    <xf numFmtId="176" fontId="30" fillId="0" borderId="0" xfId="0" applyNumberFormat="1" applyFont="1"/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10" fontId="54" fillId="15" borderId="4" xfId="0" applyNumberFormat="1" applyFont="1" applyFill="1" applyBorder="1" applyAlignment="1">
      <alignment horizontal="center" vertical="center"/>
    </xf>
    <xf numFmtId="0" fontId="28" fillId="15" borderId="11" xfId="0" applyFont="1" applyFill="1" applyBorder="1"/>
    <xf numFmtId="0" fontId="28" fillId="15" borderId="10" xfId="0" applyFont="1" applyFill="1" applyBorder="1"/>
    <xf numFmtId="0" fontId="35" fillId="15" borderId="9" xfId="0" applyFont="1" applyFill="1" applyBorder="1" applyAlignment="1">
      <alignment horizontal="center" vertical="center"/>
    </xf>
    <xf numFmtId="0" fontId="28" fillId="15" borderId="9" xfId="0" applyFont="1" applyFill="1" applyBorder="1"/>
    <xf numFmtId="0" fontId="28" fillId="15" borderId="14" xfId="0" applyFont="1" applyFill="1" applyBorder="1"/>
    <xf numFmtId="0" fontId="28" fillId="15" borderId="15" xfId="0" applyFont="1" applyFill="1" applyBorder="1"/>
    <xf numFmtId="175" fontId="30" fillId="0" borderId="0" xfId="0" applyNumberFormat="1" applyFont="1"/>
    <xf numFmtId="0" fontId="29" fillId="0" borderId="8" xfId="3" applyFont="1" applyBorder="1" applyAlignment="1">
      <alignment horizontal="center" vertical="center"/>
    </xf>
    <xf numFmtId="0" fontId="40" fillId="13" borderId="4" xfId="3" applyFont="1" applyFill="1" applyBorder="1" applyAlignment="1">
      <alignment horizontal="center" vertical="center" wrapText="1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10" fontId="54" fillId="15" borderId="4" xfId="1" applyNumberFormat="1" applyFont="1" applyFill="1" applyBorder="1" applyAlignment="1">
      <alignment horizontal="center" vertical="center"/>
    </xf>
    <xf numFmtId="175" fontId="41" fillId="13" borderId="0" xfId="3" applyNumberFormat="1" applyFont="1" applyFill="1" applyAlignment="1">
      <alignment vertical="center"/>
    </xf>
    <xf numFmtId="0" fontId="3" fillId="0" borderId="0" xfId="67"/>
    <xf numFmtId="0" fontId="3" fillId="0" borderId="11" xfId="67" applyBorder="1"/>
    <xf numFmtId="0" fontId="3" fillId="0" borderId="10" xfId="67" applyBorder="1"/>
    <xf numFmtId="9" fontId="64" fillId="19" borderId="27" xfId="67" applyNumberFormat="1" applyFont="1" applyFill="1" applyBorder="1" applyAlignment="1">
      <alignment horizontal="center" vertical="center" wrapText="1"/>
    </xf>
    <xf numFmtId="0" fontId="64" fillId="19" borderId="27" xfId="67" applyFont="1" applyFill="1" applyBorder="1" applyAlignment="1">
      <alignment horizontal="center" vertical="center" wrapText="1"/>
    </xf>
    <xf numFmtId="10" fontId="4" fillId="0" borderId="26" xfId="67" applyNumberFormat="1" applyFont="1" applyBorder="1" applyAlignment="1">
      <alignment horizontal="left" vertical="center" wrapText="1"/>
    </xf>
    <xf numFmtId="10" fontId="60" fillId="0" borderId="24" xfId="67" applyNumberFormat="1" applyFont="1" applyBorder="1" applyAlignment="1">
      <alignment horizontal="center" vertical="center"/>
    </xf>
    <xf numFmtId="9" fontId="4" fillId="0" borderId="27" xfId="70" applyFont="1" applyBorder="1" applyAlignment="1">
      <alignment horizontal="center" vertical="center"/>
    </xf>
    <xf numFmtId="178" fontId="4" fillId="0" borderId="33" xfId="70" applyNumberFormat="1" applyFont="1" applyBorder="1" applyAlignment="1">
      <alignment horizontal="center" vertical="center"/>
    </xf>
    <xf numFmtId="10" fontId="4" fillId="0" borderId="27" xfId="70" applyNumberFormat="1" applyFont="1" applyBorder="1" applyAlignment="1">
      <alignment horizontal="center" vertical="center"/>
    </xf>
    <xf numFmtId="10" fontId="4" fillId="0" borderId="27" xfId="70" applyNumberFormat="1" applyFont="1" applyFill="1" applyBorder="1" applyAlignment="1">
      <alignment horizontal="center" vertical="center"/>
    </xf>
    <xf numFmtId="10" fontId="4" fillId="0" borderId="27" xfId="67" applyNumberFormat="1" applyFont="1" applyBorder="1" applyAlignment="1">
      <alignment horizontal="center" vertical="center"/>
    </xf>
    <xf numFmtId="10" fontId="4" fillId="0" borderId="24" xfId="67" applyNumberFormat="1" applyFont="1" applyBorder="1" applyAlignment="1">
      <alignment horizontal="center" vertical="center"/>
    </xf>
    <xf numFmtId="10" fontId="60" fillId="0" borderId="27" xfId="70" applyNumberFormat="1" applyFont="1" applyBorder="1" applyAlignment="1">
      <alignment horizontal="center" vertical="center"/>
    </xf>
    <xf numFmtId="178" fontId="60" fillId="0" borderId="33" xfId="70" applyNumberFormat="1" applyFont="1" applyBorder="1" applyAlignment="1">
      <alignment horizontal="center" vertical="center"/>
    </xf>
    <xf numFmtId="10" fontId="4" fillId="20" borderId="27" xfId="70" applyNumberFormat="1" applyFont="1" applyFill="1" applyBorder="1" applyAlignment="1">
      <alignment horizontal="center" vertical="center"/>
    </xf>
    <xf numFmtId="10" fontId="4" fillId="0" borderId="27" xfId="1" applyNumberFormat="1" applyFont="1" applyBorder="1" applyAlignment="1">
      <alignment horizontal="center" vertical="center"/>
    </xf>
    <xf numFmtId="10" fontId="68" fillId="0" borderId="27" xfId="70" applyNumberFormat="1" applyFont="1" applyBorder="1" applyAlignment="1">
      <alignment horizontal="center" vertical="center"/>
    </xf>
    <xf numFmtId="0" fontId="28" fillId="0" borderId="11" xfId="67" applyFont="1" applyBorder="1" applyAlignment="1">
      <alignment horizontal="right"/>
    </xf>
    <xf numFmtId="0" fontId="28" fillId="0" borderId="0" xfId="67" applyFont="1"/>
    <xf numFmtId="0" fontId="28" fillId="0" borderId="10" xfId="67" applyFont="1" applyBorder="1"/>
    <xf numFmtId="0" fontId="28" fillId="0" borderId="11" xfId="67" applyFont="1" applyBorder="1"/>
    <xf numFmtId="0" fontId="28" fillId="0" borderId="14" xfId="67" applyFont="1" applyBorder="1"/>
    <xf numFmtId="0" fontId="28" fillId="0" borderId="9" xfId="67" applyFont="1" applyBorder="1"/>
    <xf numFmtId="0" fontId="28" fillId="0" borderId="15" xfId="67" applyFont="1" applyBorder="1"/>
    <xf numFmtId="0" fontId="32" fillId="0" borderId="0" xfId="6" applyFont="1" applyAlignment="1">
      <alignment vertical="center"/>
    </xf>
    <xf numFmtId="0" fontId="32" fillId="15" borderId="0" xfId="6" applyFont="1" applyFill="1" applyAlignment="1">
      <alignment vertical="center"/>
    </xf>
    <xf numFmtId="4" fontId="69" fillId="0" borderId="4" xfId="0" applyNumberFormat="1" applyFont="1" applyBorder="1" applyAlignment="1">
      <alignment horizontal="center" vertical="center" wrapText="1"/>
    </xf>
    <xf numFmtId="4" fontId="69" fillId="0" borderId="15" xfId="0" applyNumberFormat="1" applyFont="1" applyBorder="1" applyAlignment="1">
      <alignment horizontal="center" vertical="center" wrapText="1"/>
    </xf>
    <xf numFmtId="0" fontId="71" fillId="15" borderId="0" xfId="6" applyFont="1" applyFill="1" applyAlignment="1">
      <alignment vertical="center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32" fillId="0" borderId="9" xfId="3" applyFont="1" applyBorder="1" applyAlignment="1">
      <alignment horizontal="center" vertical="center" wrapText="1"/>
    </xf>
    <xf numFmtId="4" fontId="28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73" fillId="0" borderId="4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left" vertical="center" wrapText="1"/>
    </xf>
    <xf numFmtId="175" fontId="73" fillId="0" borderId="4" xfId="0" applyNumberFormat="1" applyFont="1" applyBorder="1" applyAlignment="1">
      <alignment horizontal="center" vertical="center" wrapText="1"/>
    </xf>
    <xf numFmtId="0" fontId="72" fillId="0" borderId="0" xfId="0" applyFont="1"/>
    <xf numFmtId="4" fontId="28" fillId="2" borderId="4" xfId="3" applyNumberFormat="1" applyFont="1" applyFill="1" applyBorder="1" applyAlignment="1" applyProtection="1">
      <alignment horizontal="center" vertical="center" wrapText="1"/>
      <protection locked="0"/>
    </xf>
    <xf numFmtId="4" fontId="75" fillId="0" borderId="4" xfId="0" applyNumberFormat="1" applyFont="1" applyBorder="1" applyAlignment="1">
      <alignment horizontal="center" vertical="center" wrapText="1"/>
    </xf>
    <xf numFmtId="179" fontId="75" fillId="15" borderId="4" xfId="2" applyNumberFormat="1" applyFont="1" applyFill="1" applyBorder="1" applyAlignment="1">
      <alignment horizontal="center" vertical="center"/>
    </xf>
    <xf numFmtId="4" fontId="76" fillId="0" borderId="4" xfId="0" applyNumberFormat="1" applyFont="1" applyBorder="1" applyAlignment="1">
      <alignment horizontal="center" vertical="center" wrapText="1"/>
    </xf>
    <xf numFmtId="4" fontId="76" fillId="0" borderId="15" xfId="0" applyNumberFormat="1" applyFont="1" applyBorder="1" applyAlignment="1">
      <alignment horizontal="center" vertical="center" wrapText="1"/>
    </xf>
    <xf numFmtId="0" fontId="71" fillId="15" borderId="10" xfId="6" applyFont="1" applyFill="1" applyBorder="1" applyAlignment="1">
      <alignment vertical="center"/>
    </xf>
    <xf numFmtId="4" fontId="72" fillId="0" borderId="0" xfId="3" applyNumberFormat="1" applyFont="1" applyAlignment="1" applyProtection="1">
      <alignment horizontal="center" vertical="center" wrapText="1"/>
      <protection locked="0"/>
    </xf>
    <xf numFmtId="4" fontId="75" fillId="0" borderId="11" xfId="0" applyNumberFormat="1" applyFont="1" applyBorder="1" applyAlignment="1">
      <alignment horizontal="center" vertical="center" wrapText="1"/>
    </xf>
    <xf numFmtId="4" fontId="75" fillId="0" borderId="0" xfId="0" applyNumberFormat="1" applyFont="1" applyAlignment="1">
      <alignment horizontal="center" vertical="center" wrapText="1"/>
    </xf>
    <xf numFmtId="179" fontId="75" fillId="15" borderId="0" xfId="2" applyNumberFormat="1" applyFont="1" applyFill="1" applyBorder="1" applyAlignment="1">
      <alignment horizontal="center" vertical="center"/>
    </xf>
    <xf numFmtId="180" fontId="70" fillId="0" borderId="0" xfId="2" applyNumberFormat="1" applyFont="1" applyFill="1" applyBorder="1" applyAlignment="1">
      <alignment horizontal="center" vertical="center"/>
    </xf>
    <xf numFmtId="4" fontId="32" fillId="0" borderId="0" xfId="3" applyNumberFormat="1" applyFont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vertical="center" wrapText="1"/>
      <protection locked="0"/>
    </xf>
    <xf numFmtId="0" fontId="32" fillId="0" borderId="0" xfId="3" applyFont="1" applyAlignment="1" applyProtection="1">
      <alignment vertical="center" wrapText="1"/>
      <protection locked="0"/>
    </xf>
    <xf numFmtId="0" fontId="32" fillId="0" borderId="10" xfId="3" applyFont="1" applyBorder="1" applyAlignment="1" applyProtection="1">
      <alignment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4" fontId="70" fillId="0" borderId="4" xfId="0" applyNumberFormat="1" applyFont="1" applyBorder="1" applyAlignment="1">
      <alignment horizontal="center" vertical="center" wrapText="1"/>
    </xf>
    <xf numFmtId="179" fontId="70" fillId="15" borderId="4" xfId="2" applyNumberFormat="1" applyFont="1" applyFill="1" applyBorder="1" applyAlignment="1">
      <alignment horizontal="center" vertical="center"/>
    </xf>
    <xf numFmtId="0" fontId="77" fillId="15" borderId="10" xfId="6" applyFont="1" applyFill="1" applyBorder="1" applyAlignment="1">
      <alignment vertical="center"/>
    </xf>
    <xf numFmtId="0" fontId="77" fillId="15" borderId="0" xfId="6" applyFont="1" applyFill="1" applyAlignment="1">
      <alignment vertical="center"/>
    </xf>
    <xf numFmtId="0" fontId="72" fillId="0" borderId="0" xfId="6" applyFont="1" applyAlignment="1">
      <alignment vertical="center"/>
    </xf>
    <xf numFmtId="4" fontId="72" fillId="0" borderId="4" xfId="3" applyNumberFormat="1" applyFont="1" applyBorder="1" applyAlignment="1" applyProtection="1">
      <alignment horizontal="center" vertical="center" wrapText="1"/>
      <protection locked="0"/>
    </xf>
    <xf numFmtId="4" fontId="72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72" fillId="15" borderId="0" xfId="6" applyFont="1" applyFill="1" applyAlignment="1">
      <alignment vertical="center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29" fillId="16" borderId="10" xfId="3" applyFont="1" applyFill="1" applyBorder="1" applyAlignment="1" applyProtection="1">
      <alignment horizontal="center" vertical="center" wrapText="1"/>
      <protection locked="0"/>
    </xf>
    <xf numFmtId="4" fontId="28" fillId="2" borderId="0" xfId="3" applyNumberFormat="1" applyFont="1" applyFill="1" applyAlignment="1" applyProtection="1">
      <alignment horizontal="center" vertical="center" wrapText="1"/>
      <protection locked="0"/>
    </xf>
    <xf numFmtId="4" fontId="28" fillId="15" borderId="0" xfId="6" applyNumberFormat="1" applyFont="1" applyFill="1" applyAlignment="1">
      <alignment vertical="center"/>
    </xf>
    <xf numFmtId="10" fontId="41" fillId="13" borderId="0" xfId="3" applyNumberFormat="1" applyFont="1" applyFill="1" applyAlignment="1">
      <alignment vertical="center"/>
    </xf>
    <xf numFmtId="4" fontId="72" fillId="15" borderId="0" xfId="3" applyNumberFormat="1" applyFont="1" applyFill="1" applyAlignment="1" applyProtection="1">
      <alignment horizontal="center" vertical="center" wrapText="1"/>
      <protection locked="0"/>
    </xf>
    <xf numFmtId="0" fontId="29" fillId="13" borderId="5" xfId="3" applyFont="1" applyFill="1" applyBorder="1" applyAlignment="1">
      <alignment vertical="center"/>
    </xf>
    <xf numFmtId="0" fontId="29" fillId="13" borderId="1" xfId="3" applyFont="1" applyFill="1" applyBorder="1" applyAlignment="1">
      <alignment vertical="center"/>
    </xf>
    <xf numFmtId="0" fontId="29" fillId="13" borderId="4" xfId="3" applyFont="1" applyFill="1" applyBorder="1" applyAlignment="1">
      <alignment horizontal="center" vertical="center"/>
    </xf>
    <xf numFmtId="174" fontId="29" fillId="13" borderId="4" xfId="3" applyNumberFormat="1" applyFont="1" applyFill="1" applyBorder="1" applyAlignment="1">
      <alignment horizontal="center" vertical="center"/>
    </xf>
    <xf numFmtId="4" fontId="28" fillId="2" borderId="4" xfId="8" applyNumberFormat="1" applyFont="1" applyFill="1" applyBorder="1" applyAlignment="1" applyProtection="1">
      <alignment horizontal="center" vertical="center"/>
      <protection hidden="1"/>
    </xf>
    <xf numFmtId="0" fontId="28" fillId="2" borderId="4" xfId="3" applyFont="1" applyFill="1" applyBorder="1" applyAlignment="1" applyProtection="1">
      <alignment horizontal="center" vertical="center" wrapText="1"/>
      <protection locked="0"/>
    </xf>
    <xf numFmtId="4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5" applyNumberFormat="1" applyFont="1" applyFill="1" applyBorder="1" applyAlignment="1" applyProtection="1">
      <alignment horizontal="center" vertical="center"/>
      <protection hidden="1"/>
    </xf>
    <xf numFmtId="4" fontId="78" fillId="0" borderId="4" xfId="5" applyNumberFormat="1" applyFont="1" applyFill="1" applyBorder="1" applyAlignment="1" applyProtection="1">
      <alignment horizontal="center" vertical="center"/>
      <protection hidden="1"/>
    </xf>
    <xf numFmtId="0" fontId="28" fillId="15" borderId="0" xfId="6" applyFont="1" applyFill="1" applyAlignment="1">
      <alignment horizontal="center" vertical="center"/>
    </xf>
    <xf numFmtId="14" fontId="28" fillId="0" borderId="0" xfId="67" applyNumberFormat="1" applyFont="1"/>
    <xf numFmtId="0" fontId="28" fillId="0" borderId="0" xfId="67" applyFont="1" applyAlignment="1">
      <alignment horizontal="right"/>
    </xf>
    <xf numFmtId="16" fontId="28" fillId="0" borderId="0" xfId="67" applyNumberFormat="1" applyFont="1"/>
    <xf numFmtId="0" fontId="28" fillId="0" borderId="0" xfId="67" applyFont="1" applyAlignment="1">
      <alignment horizontal="center"/>
    </xf>
    <xf numFmtId="0" fontId="29" fillId="13" borderId="6" xfId="3" applyFont="1" applyFill="1" applyBorder="1" applyAlignment="1">
      <alignment vertical="center"/>
    </xf>
    <xf numFmtId="0" fontId="40" fillId="13" borderId="0" xfId="3" applyFont="1" applyFill="1" applyAlignment="1">
      <alignment wrapText="1"/>
    </xf>
    <xf numFmtId="0" fontId="40" fillId="0" borderId="0" xfId="3" applyFont="1" applyAlignment="1">
      <alignment vertical="center"/>
    </xf>
    <xf numFmtId="0" fontId="45" fillId="13" borderId="0" xfId="3" applyFont="1" applyFill="1" applyAlignment="1">
      <alignment wrapText="1"/>
    </xf>
    <xf numFmtId="0" fontId="40" fillId="13" borderId="0" xfId="3" applyFont="1" applyFill="1" applyAlignment="1">
      <alignment horizontal="right"/>
    </xf>
    <xf numFmtId="0" fontId="28" fillId="13" borderId="0" xfId="3" applyFont="1" applyFill="1" applyAlignment="1">
      <alignment horizontal="center" vertical="center"/>
    </xf>
    <xf numFmtId="0" fontId="58" fillId="17" borderId="0" xfId="0" applyFont="1" applyFill="1" applyAlignment="1" applyProtection="1">
      <alignment horizontal="left" vertical="center" wrapText="1"/>
      <protection locked="0"/>
    </xf>
    <xf numFmtId="0" fontId="28" fillId="15" borderId="0" xfId="0" applyFont="1" applyFill="1"/>
    <xf numFmtId="14" fontId="28" fillId="0" borderId="10" xfId="3" applyNumberFormat="1" applyFont="1" applyBorder="1" applyAlignment="1" applyProtection="1">
      <alignment horizontal="center" vertical="center" wrapText="1"/>
      <protection locked="0"/>
    </xf>
    <xf numFmtId="0" fontId="29" fillId="15" borderId="0" xfId="0" applyFont="1" applyFill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29" fillId="15" borderId="0" xfId="0" applyFont="1" applyFill="1" applyAlignment="1">
      <alignment horizontal="center" vertical="center" wrapText="1"/>
    </xf>
    <xf numFmtId="0" fontId="32" fillId="0" borderId="0" xfId="3" applyFont="1" applyAlignment="1">
      <alignment vertical="center"/>
    </xf>
    <xf numFmtId="14" fontId="39" fillId="0" borderId="1" xfId="0" applyNumberFormat="1" applyFont="1" applyBorder="1" applyAlignment="1">
      <alignment vertical="center"/>
    </xf>
    <xf numFmtId="14" fontId="39" fillId="0" borderId="6" xfId="0" applyNumberFormat="1" applyFont="1" applyBorder="1" applyAlignment="1">
      <alignment vertical="center"/>
    </xf>
    <xf numFmtId="14" fontId="28" fillId="13" borderId="4" xfId="3" applyNumberFormat="1" applyFont="1" applyFill="1" applyBorder="1" applyAlignment="1">
      <alignment vertical="center"/>
    </xf>
    <xf numFmtId="0" fontId="29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28" fillId="15" borderId="5" xfId="0" applyFont="1" applyFill="1" applyBorder="1" applyAlignment="1">
      <alignment horizontal="left" vertical="center" wrapText="1"/>
    </xf>
    <xf numFmtId="0" fontId="28" fillId="15" borderId="1" xfId="0" applyFont="1" applyFill="1" applyBorder="1" applyAlignment="1">
      <alignment horizontal="left" vertical="center" wrapText="1"/>
    </xf>
    <xf numFmtId="0" fontId="28" fillId="15" borderId="6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52" fillId="15" borderId="5" xfId="0" applyFont="1" applyFill="1" applyBorder="1" applyAlignment="1">
      <alignment horizontal="left" vertical="center" wrapText="1"/>
    </xf>
    <xf numFmtId="0" fontId="52" fillId="15" borderId="1" xfId="0" applyFont="1" applyFill="1" applyBorder="1" applyAlignment="1">
      <alignment horizontal="left" vertical="center" wrapText="1"/>
    </xf>
    <xf numFmtId="0" fontId="52" fillId="15" borderId="6" xfId="0" applyFont="1" applyFill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2" fontId="39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5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29" fillId="2" borderId="11" xfId="3" applyFont="1" applyFill="1" applyBorder="1" applyAlignment="1" applyProtection="1">
      <alignment horizontal="center" vertical="center" wrapText="1"/>
      <protection locked="0"/>
    </xf>
    <xf numFmtId="0" fontId="29" fillId="2" borderId="0" xfId="3" applyFont="1" applyFill="1" applyAlignment="1" applyProtection="1">
      <alignment horizontal="center" vertical="center" wrapText="1"/>
      <protection locked="0"/>
    </xf>
    <xf numFmtId="0" fontId="29" fillId="2" borderId="10" xfId="3" applyFont="1" applyFill="1" applyBorder="1" applyAlignment="1" applyProtection="1">
      <alignment horizontal="center"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74" fillId="2" borderId="11" xfId="3" applyFont="1" applyFill="1" applyBorder="1" applyAlignment="1" applyProtection="1">
      <alignment horizontal="center" vertical="center" wrapText="1"/>
      <protection locked="0"/>
    </xf>
    <xf numFmtId="0" fontId="74" fillId="2" borderId="0" xfId="3" applyFont="1" applyFill="1" applyAlignment="1" applyProtection="1">
      <alignment horizontal="center" vertical="center" wrapText="1"/>
      <protection locked="0"/>
    </xf>
    <xf numFmtId="0" fontId="74" fillId="2" borderId="10" xfId="3" applyFont="1" applyFill="1" applyBorder="1" applyAlignment="1" applyProtection="1">
      <alignment horizontal="center" vertical="center" wrapText="1"/>
      <protection locked="0"/>
    </xf>
    <xf numFmtId="0" fontId="72" fillId="15" borderId="11" xfId="3" applyFont="1" applyFill="1" applyBorder="1" applyAlignment="1" applyProtection="1">
      <alignment horizontal="center" vertical="center" wrapText="1"/>
      <protection locked="0"/>
    </xf>
    <xf numFmtId="0" fontId="72" fillId="15" borderId="0" xfId="3" applyFont="1" applyFill="1" applyAlignment="1" applyProtection="1">
      <alignment horizontal="center" vertical="center" wrapText="1"/>
      <protection locked="0"/>
    </xf>
    <xf numFmtId="0" fontId="72" fillId="15" borderId="10" xfId="3" applyFont="1" applyFill="1" applyBorder="1" applyAlignment="1" applyProtection="1">
      <alignment horizontal="center" vertical="center" wrapText="1"/>
      <protection locked="0"/>
    </xf>
    <xf numFmtId="0" fontId="28" fillId="4" borderId="0" xfId="3" applyFont="1" applyFill="1" applyAlignment="1" applyProtection="1">
      <alignment horizontal="left" vertical="center" wrapText="1"/>
      <protection locked="0"/>
    </xf>
    <xf numFmtId="0" fontId="28" fillId="4" borderId="10" xfId="3" applyFont="1" applyFill="1" applyBorder="1" applyAlignment="1" applyProtection="1">
      <alignment horizontal="left" vertical="center" wrapText="1"/>
      <protection locked="0"/>
    </xf>
    <xf numFmtId="4" fontId="28" fillId="0" borderId="5" xfId="3" applyNumberFormat="1" applyFont="1" applyBorder="1" applyAlignment="1" applyProtection="1">
      <alignment horizontal="center" vertical="center" wrapText="1"/>
      <protection locked="0"/>
    </xf>
    <xf numFmtId="4" fontId="28" fillId="0" borderId="6" xfId="3" applyNumberFormat="1" applyFont="1" applyBorder="1" applyAlignment="1" applyProtection="1">
      <alignment horizontal="center" vertical="center" wrapText="1"/>
      <protection locked="0"/>
    </xf>
    <xf numFmtId="165" fontId="28" fillId="2" borderId="4" xfId="8" applyNumberFormat="1" applyFont="1" applyFill="1" applyBorder="1" applyAlignment="1">
      <alignment horizontal="center" vertical="center" wrapText="1"/>
    </xf>
    <xf numFmtId="4" fontId="28" fillId="0" borderId="4" xfId="6" applyNumberFormat="1" applyFont="1" applyBorder="1" applyAlignment="1">
      <alignment horizontal="center" vertical="center"/>
    </xf>
    <xf numFmtId="165" fontId="28" fillId="14" borderId="11" xfId="8" applyNumberFormat="1" applyFont="1" applyFill="1" applyBorder="1" applyAlignment="1">
      <alignment horizontal="center" vertical="center" wrapText="1"/>
    </xf>
    <xf numFmtId="165" fontId="28" fillId="14" borderId="10" xfId="8" applyNumberFormat="1" applyFont="1" applyFill="1" applyBorder="1" applyAlignment="1">
      <alignment horizontal="center" vertical="center" wrapText="1"/>
    </xf>
    <xf numFmtId="0" fontId="28" fillId="0" borderId="0" xfId="3" applyFont="1" applyAlignment="1" applyProtection="1">
      <alignment horizontal="center" vertical="center" wrapText="1"/>
      <protection locked="0"/>
    </xf>
    <xf numFmtId="0" fontId="32" fillId="0" borderId="0" xfId="3" applyFont="1" applyAlignment="1" applyProtection="1">
      <alignment horizontal="center" vertical="center" wrapText="1"/>
      <protection locked="0"/>
    </xf>
    <xf numFmtId="0" fontId="29" fillId="5" borderId="0" xfId="3" applyFont="1" applyFill="1" applyAlignment="1" applyProtection="1">
      <alignment horizontal="left" vertical="center"/>
      <protection locked="0"/>
    </xf>
    <xf numFmtId="0" fontId="29" fillId="5" borderId="10" xfId="3" applyFont="1" applyFill="1" applyBorder="1" applyAlignment="1" applyProtection="1">
      <alignment horizontal="left" vertical="center"/>
      <protection locked="0"/>
    </xf>
    <xf numFmtId="0" fontId="28" fillId="0" borderId="0" xfId="3" applyFont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32" fillId="0" borderId="9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4" fontId="69" fillId="0" borderId="5" xfId="0" applyNumberFormat="1" applyFont="1" applyBorder="1" applyAlignment="1">
      <alignment horizontal="center" vertical="center" wrapText="1"/>
    </xf>
    <xf numFmtId="4" fontId="69" fillId="0" borderId="6" xfId="0" applyNumberFormat="1" applyFont="1" applyBorder="1" applyAlignment="1">
      <alignment horizontal="center" vertical="center" wrapText="1"/>
    </xf>
    <xf numFmtId="4" fontId="69" fillId="0" borderId="13" xfId="0" applyNumberFormat="1" applyFont="1" applyBorder="1" applyAlignment="1">
      <alignment horizontal="center" vertical="center" wrapText="1"/>
    </xf>
    <xf numFmtId="4" fontId="69" fillId="0" borderId="12" xfId="0" applyNumberFormat="1" applyFont="1" applyBorder="1" applyAlignment="1">
      <alignment horizontal="center" vertical="center" wrapText="1"/>
    </xf>
    <xf numFmtId="4" fontId="76" fillId="0" borderId="5" xfId="0" applyNumberFormat="1" applyFont="1" applyBorder="1" applyAlignment="1">
      <alignment horizontal="center" vertical="center" wrapText="1"/>
    </xf>
    <xf numFmtId="4" fontId="76" fillId="0" borderId="6" xfId="0" applyNumberFormat="1" applyFont="1" applyBorder="1" applyAlignment="1">
      <alignment horizontal="center" vertical="center" wrapText="1"/>
    </xf>
    <xf numFmtId="4" fontId="76" fillId="0" borderId="13" xfId="0" applyNumberFormat="1" applyFont="1" applyBorder="1" applyAlignment="1">
      <alignment horizontal="center" vertical="center" wrapText="1"/>
    </xf>
    <xf numFmtId="4" fontId="76" fillId="0" borderId="12" xfId="0" applyNumberFormat="1" applyFont="1" applyBorder="1" applyAlignment="1">
      <alignment horizontal="center" vertical="center" wrapText="1"/>
    </xf>
    <xf numFmtId="180" fontId="70" fillId="14" borderId="13" xfId="2" applyNumberFormat="1" applyFont="1" applyFill="1" applyBorder="1" applyAlignment="1">
      <alignment horizontal="center" vertical="center"/>
    </xf>
    <xf numFmtId="180" fontId="70" fillId="14" borderId="44" xfId="2" applyNumberFormat="1" applyFont="1" applyFill="1" applyBorder="1" applyAlignment="1">
      <alignment horizontal="center" vertical="center"/>
    </xf>
    <xf numFmtId="180" fontId="70" fillId="14" borderId="12" xfId="2" applyNumberFormat="1" applyFont="1" applyFill="1" applyBorder="1" applyAlignment="1">
      <alignment horizontal="center" vertical="center"/>
    </xf>
    <xf numFmtId="180" fontId="70" fillId="14" borderId="4" xfId="2" applyNumberFormat="1" applyFont="1" applyFill="1" applyBorder="1" applyAlignment="1">
      <alignment horizontal="center" vertical="center"/>
    </xf>
    <xf numFmtId="0" fontId="55" fillId="4" borderId="4" xfId="3" applyFont="1" applyFill="1" applyBorder="1" applyAlignment="1" applyProtection="1">
      <alignment horizontal="center" vertical="center" wrapText="1"/>
      <protection locked="0"/>
    </xf>
    <xf numFmtId="0" fontId="49" fillId="4" borderId="4" xfId="3" applyFont="1" applyFill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0" fontId="29" fillId="4" borderId="0" xfId="3" applyFont="1" applyFill="1" applyAlignment="1" applyProtection="1">
      <alignment horizontal="left" vertical="center" wrapText="1"/>
      <protection locked="0"/>
    </xf>
    <xf numFmtId="0" fontId="29" fillId="4" borderId="10" xfId="3" applyFont="1" applyFill="1" applyBorder="1" applyAlignment="1" applyProtection="1">
      <alignment horizontal="left" vertical="center" wrapText="1"/>
      <protection locked="0"/>
    </xf>
    <xf numFmtId="0" fontId="29" fillId="4" borderId="0" xfId="3" applyFont="1" applyFill="1" applyAlignment="1" applyProtection="1">
      <alignment horizontal="left" vertical="center"/>
      <protection locked="0"/>
    </xf>
    <xf numFmtId="0" fontId="29" fillId="4" borderId="10" xfId="3" applyFont="1" applyFill="1" applyBorder="1" applyAlignment="1" applyProtection="1">
      <alignment horizontal="left" vertical="center"/>
      <protection locked="0"/>
    </xf>
    <xf numFmtId="0" fontId="28" fillId="0" borderId="11" xfId="3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0" fontId="28" fillId="0" borderId="10" xfId="3" applyFont="1" applyBorder="1" applyAlignment="1" applyProtection="1">
      <alignment horizontal="center" vertical="center"/>
      <protection locked="0"/>
    </xf>
    <xf numFmtId="0" fontId="58" fillId="0" borderId="5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46" fillId="13" borderId="5" xfId="3" applyFont="1" applyFill="1" applyBorder="1" applyAlignment="1">
      <alignment horizontal="center"/>
    </xf>
    <xf numFmtId="0" fontId="46" fillId="13" borderId="1" xfId="3" applyFont="1" applyFill="1" applyBorder="1" applyAlignment="1">
      <alignment horizontal="center"/>
    </xf>
    <xf numFmtId="0" fontId="46" fillId="13" borderId="6" xfId="3" applyFont="1" applyFill="1" applyBorder="1" applyAlignment="1">
      <alignment horizontal="center"/>
    </xf>
    <xf numFmtId="0" fontId="44" fillId="13" borderId="5" xfId="3" applyFont="1" applyFill="1" applyBorder="1" applyAlignment="1">
      <alignment horizontal="center" vertical="center"/>
    </xf>
    <xf numFmtId="0" fontId="44" fillId="13" borderId="1" xfId="3" applyFont="1" applyFill="1" applyBorder="1" applyAlignment="1">
      <alignment horizontal="center" vertical="center"/>
    </xf>
    <xf numFmtId="0" fontId="44" fillId="13" borderId="6" xfId="3" applyFont="1" applyFill="1" applyBorder="1" applyAlignment="1">
      <alignment horizontal="center" vertical="center"/>
    </xf>
    <xf numFmtId="0" fontId="29" fillId="13" borderId="12" xfId="3" applyFont="1" applyFill="1" applyBorder="1" applyAlignment="1">
      <alignment horizontal="left" vertical="center"/>
    </xf>
    <xf numFmtId="0" fontId="28" fillId="13" borderId="4" xfId="3" applyFont="1" applyFill="1" applyBorder="1" applyAlignment="1">
      <alignment horizontal="center" vertical="center"/>
    </xf>
    <xf numFmtId="0" fontId="40" fillId="0" borderId="11" xfId="3" applyFont="1" applyBorder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40" fillId="0" borderId="10" xfId="3" applyFont="1" applyBorder="1" applyAlignment="1">
      <alignment horizontal="left" vertical="center"/>
    </xf>
    <xf numFmtId="0" fontId="41" fillId="13" borderId="11" xfId="3" applyFont="1" applyFill="1" applyBorder="1" applyAlignment="1">
      <alignment horizontal="center"/>
    </xf>
    <xf numFmtId="0" fontId="41" fillId="13" borderId="0" xfId="3" applyFont="1" applyFill="1" applyAlignment="1">
      <alignment horizontal="center"/>
    </xf>
    <xf numFmtId="0" fontId="41" fillId="13" borderId="10" xfId="3" applyFont="1" applyFill="1" applyBorder="1" applyAlignment="1">
      <alignment horizontal="center"/>
    </xf>
    <xf numFmtId="0" fontId="41" fillId="13" borderId="14" xfId="3" applyFont="1" applyFill="1" applyBorder="1" applyAlignment="1">
      <alignment horizontal="center"/>
    </xf>
    <xf numFmtId="0" fontId="41" fillId="13" borderId="9" xfId="3" applyFont="1" applyFill="1" applyBorder="1" applyAlignment="1">
      <alignment horizontal="center"/>
    </xf>
    <xf numFmtId="0" fontId="41" fillId="13" borderId="15" xfId="3" applyFont="1" applyFill="1" applyBorder="1" applyAlignment="1">
      <alignment horizontal="center"/>
    </xf>
    <xf numFmtId="0" fontId="28" fillId="13" borderId="12" xfId="3" applyFont="1" applyFill="1" applyBorder="1" applyAlignment="1">
      <alignment horizontal="left" vertical="center"/>
    </xf>
    <xf numFmtId="0" fontId="40" fillId="13" borderId="13" xfId="3" applyFont="1" applyFill="1" applyBorder="1" applyAlignment="1">
      <alignment horizontal="center" vertical="center" wrapText="1"/>
    </xf>
    <xf numFmtId="0" fontId="40" fillId="13" borderId="12" xfId="3" applyFont="1" applyFill="1" applyBorder="1" applyAlignment="1">
      <alignment horizontal="center" vertical="center" wrapText="1"/>
    </xf>
    <xf numFmtId="0" fontId="40" fillId="13" borderId="4" xfId="3" applyFont="1" applyFill="1" applyBorder="1" applyAlignment="1">
      <alignment vertical="center" wrapText="1"/>
    </xf>
    <xf numFmtId="0" fontId="40" fillId="13" borderId="4" xfId="3" applyFont="1" applyFill="1" applyBorder="1" applyAlignment="1">
      <alignment horizontal="center" vertical="center" wrapText="1"/>
    </xf>
    <xf numFmtId="0" fontId="29" fillId="13" borderId="4" xfId="3" applyFont="1" applyFill="1" applyBorder="1" applyAlignment="1">
      <alignment horizontal="center" vertical="center" wrapText="1"/>
    </xf>
    <xf numFmtId="0" fontId="28" fillId="13" borderId="4" xfId="3" applyFont="1" applyFill="1" applyBorder="1" applyAlignment="1">
      <alignment horizontal="left" vertical="center" wrapText="1"/>
    </xf>
    <xf numFmtId="0" fontId="28" fillId="0" borderId="0" xfId="67" applyFont="1" applyAlignment="1">
      <alignment horizontal="center"/>
    </xf>
    <xf numFmtId="10" fontId="60" fillId="20" borderId="27" xfId="70" applyNumberFormat="1" applyFont="1" applyFill="1" applyBorder="1" applyAlignment="1">
      <alignment horizontal="center" vertical="center"/>
    </xf>
    <xf numFmtId="0" fontId="4" fillId="20" borderId="23" xfId="67" applyFont="1" applyFill="1" applyBorder="1" applyAlignment="1">
      <alignment horizontal="justify" vertical="center" wrapText="1"/>
    </xf>
    <xf numFmtId="0" fontId="4" fillId="20" borderId="24" xfId="67" applyFont="1" applyFill="1" applyBorder="1" applyAlignment="1">
      <alignment horizontal="justify" vertical="center" wrapText="1"/>
    </xf>
    <xf numFmtId="0" fontId="4" fillId="20" borderId="25" xfId="67" applyFont="1" applyFill="1" applyBorder="1" applyAlignment="1">
      <alignment horizontal="justify" vertical="center" wrapText="1"/>
    </xf>
    <xf numFmtId="0" fontId="29" fillId="0" borderId="8" xfId="67" applyFont="1" applyBorder="1" applyAlignment="1">
      <alignment horizontal="center"/>
    </xf>
    <xf numFmtId="0" fontId="29" fillId="0" borderId="8" xfId="67" applyFont="1" applyBorder="1" applyAlignment="1">
      <alignment horizontal="center" wrapText="1"/>
    </xf>
    <xf numFmtId="0" fontId="60" fillId="18" borderId="23" xfId="67" applyFont="1" applyFill="1" applyBorder="1" applyAlignment="1">
      <alignment horizontal="center" vertical="center"/>
    </xf>
    <xf numFmtId="0" fontId="60" fillId="18" borderId="24" xfId="67" applyFont="1" applyFill="1" applyBorder="1" applyAlignment="1">
      <alignment horizontal="center" vertical="center"/>
    </xf>
    <xf numFmtId="0" fontId="60" fillId="18" borderId="25" xfId="67" applyFont="1" applyFill="1" applyBorder="1" applyAlignment="1">
      <alignment horizontal="center" vertical="center"/>
    </xf>
    <xf numFmtId="0" fontId="4" fillId="0" borderId="23" xfId="67" applyFont="1" applyBorder="1" applyAlignment="1">
      <alignment horizontal="left" vertical="center"/>
    </xf>
    <xf numFmtId="0" fontId="4" fillId="0" borderId="24" xfId="67" applyFont="1" applyBorder="1" applyAlignment="1">
      <alignment horizontal="left" vertical="center"/>
    </xf>
    <xf numFmtId="0" fontId="4" fillId="0" borderId="25" xfId="67" applyFont="1" applyBorder="1" applyAlignment="1">
      <alignment horizontal="left" vertical="center"/>
    </xf>
    <xf numFmtId="0" fontId="60" fillId="0" borderId="34" xfId="67" applyFont="1" applyBorder="1" applyAlignment="1">
      <alignment horizontal="center" vertical="center"/>
    </xf>
    <xf numFmtId="0" fontId="60" fillId="0" borderId="35" xfId="67" applyFont="1" applyBorder="1" applyAlignment="1">
      <alignment horizontal="center" vertical="center"/>
    </xf>
    <xf numFmtId="0" fontId="60" fillId="0" borderId="39" xfId="67" applyFont="1" applyBorder="1" applyAlignment="1">
      <alignment horizontal="center" vertical="center"/>
    </xf>
    <xf numFmtId="0" fontId="60" fillId="0" borderId="40" xfId="67" applyFont="1" applyBorder="1" applyAlignment="1">
      <alignment horizontal="center" vertical="center"/>
    </xf>
    <xf numFmtId="0" fontId="67" fillId="18" borderId="36" xfId="67" applyFont="1" applyFill="1" applyBorder="1" applyAlignment="1">
      <alignment horizontal="center" vertical="center"/>
    </xf>
    <xf numFmtId="0" fontId="67" fillId="18" borderId="37" xfId="67" applyFont="1" applyFill="1" applyBorder="1" applyAlignment="1">
      <alignment horizontal="center" vertical="center"/>
    </xf>
    <xf numFmtId="0" fontId="67" fillId="18" borderId="38" xfId="67" applyFont="1" applyFill="1" applyBorder="1" applyAlignment="1">
      <alignment horizontal="center" vertical="center"/>
    </xf>
    <xf numFmtId="0" fontId="60" fillId="18" borderId="41" xfId="67" applyFont="1" applyFill="1" applyBorder="1" applyAlignment="1">
      <alignment horizontal="center" vertical="center"/>
    </xf>
    <xf numFmtId="0" fontId="60" fillId="18" borderId="42" xfId="67" applyFont="1" applyFill="1" applyBorder="1" applyAlignment="1">
      <alignment horizontal="center" vertical="center"/>
    </xf>
    <xf numFmtId="0" fontId="60" fillId="18" borderId="43" xfId="67" applyFont="1" applyFill="1" applyBorder="1" applyAlignment="1">
      <alignment horizontal="center" vertical="center"/>
    </xf>
    <xf numFmtId="0" fontId="4" fillId="0" borderId="23" xfId="67" applyFont="1" applyBorder="1" applyAlignment="1">
      <alignment horizontal="right" vertical="center"/>
    </xf>
    <xf numFmtId="0" fontId="4" fillId="0" borderId="30" xfId="67" applyFont="1" applyBorder="1" applyAlignment="1">
      <alignment horizontal="right" vertical="center"/>
    </xf>
    <xf numFmtId="178" fontId="60" fillId="0" borderId="28" xfId="70" applyNumberFormat="1" applyFont="1" applyBorder="1" applyAlignment="1">
      <alignment horizontal="center" vertical="center"/>
    </xf>
    <xf numFmtId="178" fontId="60" fillId="0" borderId="31" xfId="70" applyNumberFormat="1" applyFont="1" applyBorder="1" applyAlignment="1">
      <alignment horizontal="center" vertical="center"/>
    </xf>
    <xf numFmtId="178" fontId="60" fillId="0" borderId="32" xfId="70" applyNumberFormat="1" applyFont="1" applyBorder="1" applyAlignment="1">
      <alignment horizontal="center" vertical="center"/>
    </xf>
    <xf numFmtId="10" fontId="60" fillId="20" borderId="34" xfId="70" applyNumberFormat="1" applyFont="1" applyFill="1" applyBorder="1" applyAlignment="1">
      <alignment horizontal="center" vertical="center"/>
    </xf>
    <xf numFmtId="10" fontId="60" fillId="20" borderId="35" xfId="70" applyNumberFormat="1" applyFont="1" applyFill="1" applyBorder="1" applyAlignment="1">
      <alignment horizontal="center" vertical="center"/>
    </xf>
    <xf numFmtId="10" fontId="60" fillId="20" borderId="39" xfId="70" applyNumberFormat="1" applyFont="1" applyFill="1" applyBorder="1" applyAlignment="1">
      <alignment horizontal="center" vertical="center"/>
    </xf>
    <xf numFmtId="10" fontId="60" fillId="20" borderId="40" xfId="70" applyNumberFormat="1" applyFont="1" applyFill="1" applyBorder="1" applyAlignment="1">
      <alignment horizontal="center" vertical="center"/>
    </xf>
    <xf numFmtId="0" fontId="62" fillId="0" borderId="3" xfId="67" applyFont="1" applyBorder="1" applyAlignment="1">
      <alignment horizontal="center"/>
    </xf>
    <xf numFmtId="0" fontId="62" fillId="0" borderId="8" xfId="67" applyFont="1" applyBorder="1" applyAlignment="1">
      <alignment horizontal="center"/>
    </xf>
    <xf numFmtId="0" fontId="62" fillId="0" borderId="2" xfId="67" applyFont="1" applyBorder="1" applyAlignment="1">
      <alignment horizontal="center"/>
    </xf>
    <xf numFmtId="0" fontId="63" fillId="18" borderId="23" xfId="67" applyFont="1" applyFill="1" applyBorder="1" applyAlignment="1">
      <alignment horizontal="center" vertical="center" wrapText="1"/>
    </xf>
    <xf numFmtId="0" fontId="63" fillId="18" borderId="24" xfId="67" applyFont="1" applyFill="1" applyBorder="1" applyAlignment="1">
      <alignment horizontal="center" vertical="center" wrapText="1"/>
    </xf>
    <xf numFmtId="0" fontId="63" fillId="18" borderId="25" xfId="67" applyFont="1" applyFill="1" applyBorder="1" applyAlignment="1">
      <alignment horizontal="center" vertical="center" wrapText="1"/>
    </xf>
    <xf numFmtId="0" fontId="64" fillId="19" borderId="26" xfId="67" applyFont="1" applyFill="1" applyBorder="1" applyAlignment="1">
      <alignment horizontal="center" vertical="center" wrapText="1"/>
    </xf>
    <xf numFmtId="0" fontId="64" fillId="19" borderId="27" xfId="67" applyFont="1" applyFill="1" applyBorder="1" applyAlignment="1">
      <alignment horizontal="center" vertical="center" wrapText="1"/>
    </xf>
    <xf numFmtId="0" fontId="64" fillId="19" borderId="27" xfId="67" applyFont="1" applyFill="1" applyBorder="1" applyAlignment="1">
      <alignment horizontal="center" vertical="center"/>
    </xf>
    <xf numFmtId="0" fontId="64" fillId="19" borderId="28" xfId="67" applyFont="1" applyFill="1" applyBorder="1" applyAlignment="1">
      <alignment horizontal="center" vertical="center" wrapText="1"/>
    </xf>
    <xf numFmtId="0" fontId="64" fillId="19" borderId="31" xfId="67" applyFont="1" applyFill="1" applyBorder="1" applyAlignment="1">
      <alignment horizontal="center" vertical="center" wrapText="1"/>
    </xf>
    <xf numFmtId="0" fontId="64" fillId="19" borderId="32" xfId="67" applyFont="1" applyFill="1" applyBorder="1" applyAlignment="1">
      <alignment horizontal="center" vertical="center" wrapText="1"/>
    </xf>
    <xf numFmtId="0" fontId="64" fillId="19" borderId="29" xfId="67" applyFont="1" applyFill="1" applyBorder="1" applyAlignment="1">
      <alignment horizontal="center" vertical="center"/>
    </xf>
    <xf numFmtId="0" fontId="64" fillId="19" borderId="24" xfId="67" applyFont="1" applyFill="1" applyBorder="1" applyAlignment="1">
      <alignment horizontal="center" vertical="center"/>
    </xf>
    <xf numFmtId="0" fontId="64" fillId="19" borderId="30" xfId="67" applyFont="1" applyFill="1" applyBorder="1" applyAlignment="1">
      <alignment horizontal="center" vertical="center"/>
    </xf>
  </cellXfs>
  <cellStyles count="71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3" xfId="32" xr:uid="{00000000-0005-0000-0000-00001C000000}"/>
    <cellStyle name="Normal 4" xfId="33" xr:uid="{00000000-0005-0000-0000-00001D000000}"/>
    <cellStyle name="Normal 4 2" xfId="68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2 2 2" xfId="69" xr:uid="{00000000-0005-0000-0000-000028000000}"/>
    <cellStyle name="Porcentagem 2 2 3" xfId="70" xr:uid="{00000000-0005-0000-0000-000029000000}"/>
    <cellStyle name="Porcentagem 3" xfId="40" xr:uid="{00000000-0005-0000-0000-00002A000000}"/>
    <cellStyle name="Porcentagem 3 2" xfId="41" xr:uid="{00000000-0005-0000-0000-00002B000000}"/>
    <cellStyle name="Porcentagem 4" xfId="42" xr:uid="{00000000-0005-0000-0000-00002C000000}"/>
    <cellStyle name="Porcentagem 5" xfId="43" xr:uid="{00000000-0005-0000-0000-00002D000000}"/>
    <cellStyle name="Separador de m" xfId="44" xr:uid="{00000000-0005-0000-0000-00002E000000}"/>
    <cellStyle name="Separador de milhares 2" xfId="5" xr:uid="{00000000-0005-0000-0000-00002F000000}"/>
    <cellStyle name="Separador de milhares 2 2" xfId="9" xr:uid="{00000000-0005-0000-0000-000030000000}"/>
    <cellStyle name="Separador de milhares 3" xfId="8" xr:uid="{00000000-0005-0000-0000-000031000000}"/>
    <cellStyle name="Separador de milhares 3 2" xfId="45" xr:uid="{00000000-0005-0000-0000-000032000000}"/>
    <cellStyle name="Separador de milhares 4" xfId="46" xr:uid="{00000000-0005-0000-0000-000033000000}"/>
    <cellStyle name="Separador de milhares 5" xfId="47" xr:uid="{00000000-0005-0000-0000-000034000000}"/>
    <cellStyle name="Separador de milhares 6" xfId="48" xr:uid="{00000000-0005-0000-0000-000035000000}"/>
    <cellStyle name="Separador de milhares 6 2" xfId="49" xr:uid="{00000000-0005-0000-0000-000036000000}"/>
    <cellStyle name="Separador de milhares 7" xfId="50" xr:uid="{00000000-0005-0000-0000-000037000000}"/>
    <cellStyle name="Separador de milhares_Modelo Orçamento" xfId="4" xr:uid="{00000000-0005-0000-0000-000038000000}"/>
    <cellStyle name="subhead" xfId="51" xr:uid="{00000000-0005-0000-0000-000039000000}"/>
    <cellStyle name="SUBTIT" xfId="52" xr:uid="{00000000-0005-0000-0000-00003A000000}"/>
    <cellStyle name="SUBTIT 2" xfId="53" xr:uid="{00000000-0005-0000-0000-00003B000000}"/>
    <cellStyle name="Título 1 1" xfId="54" xr:uid="{00000000-0005-0000-0000-00003C000000}"/>
    <cellStyle name="Titulo1" xfId="55" xr:uid="{00000000-0005-0000-0000-00003D000000}"/>
    <cellStyle name="Titulo2" xfId="56" xr:uid="{00000000-0005-0000-0000-00003E000000}"/>
    <cellStyle name="Vírgula" xfId="2" builtinId="3"/>
    <cellStyle name="Vírgula 2" xfId="57" xr:uid="{00000000-0005-0000-0000-000040000000}"/>
    <cellStyle name="Vírgula 2 2" xfId="58" xr:uid="{00000000-0005-0000-0000-000041000000}"/>
    <cellStyle name="Vírgula 3" xfId="59" xr:uid="{00000000-0005-0000-0000-000042000000}"/>
    <cellStyle name="Vírgula 4" xfId="60" xr:uid="{00000000-0005-0000-0000-000043000000}"/>
    <cellStyle name="Vírgula 5" xfId="61" xr:uid="{00000000-0005-0000-0000-000044000000}"/>
    <cellStyle name="Vírgula 6" xfId="65" xr:uid="{00000000-0005-0000-0000-000045000000}"/>
    <cellStyle name="Warning Text" xfId="62" xr:uid="{00000000-0005-0000-0000-00004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PMBF\CAL&#199;AMENTO%20SANTA%20TEREZINHA\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neDrive\NOTEBOOK%20DELL\HD%20DO%20NOTEBOOK\HD%20EXTERNO%202022\2022\PM%20BOM%20JARDIM\CAL&#199;AMENTO%20TABOAO%20CONV%20931361_2022\CONV.%20ESTADUAL\PLANILHA%20CAL&#199;AMENTO%20TABO&#195;O_REV%20FINAL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camentária"/>
      <sheetName val="Memória de Cálculo"/>
      <sheetName val="BDI"/>
      <sheetName val="Cronograma"/>
    </sheetNames>
    <sheetDataSet>
      <sheetData sheetId="0">
        <row r="44">
          <cell r="C44" t="str">
            <v>Priscila Cristina de Paula Neto</v>
          </cell>
        </row>
        <row r="46">
          <cell r="C46" t="str">
            <v>Engenheira Civil</v>
          </cell>
        </row>
        <row r="47">
          <cell r="C47" t="str">
            <v>CREA-MG Nº: 142702/D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showGridLines="0" showZeros="0" tabSelected="1" view="pageBreakPreview" topLeftCell="A21" zoomScaleSheetLayoutView="100" workbookViewId="0">
      <selection activeCell="J36" sqref="J36"/>
    </sheetView>
  </sheetViews>
  <sheetFormatPr defaultColWidth="9.109375" defaultRowHeight="13.2"/>
  <cols>
    <col min="1" max="1" width="5.44140625" style="1" bestFit="1" customWidth="1"/>
    <col min="2" max="2" width="10.6640625" style="1" bestFit="1" customWidth="1"/>
    <col min="3" max="3" width="82.44140625" style="1" customWidth="1"/>
    <col min="4" max="4" width="8.5546875" style="1" customWidth="1"/>
    <col min="5" max="5" width="12.33203125" style="1" customWidth="1"/>
    <col min="6" max="6" width="12.33203125" style="7" customWidth="1"/>
    <col min="7" max="7" width="12.33203125" style="1" customWidth="1"/>
    <col min="8" max="8" width="15.109375" style="1" bestFit="1" customWidth="1"/>
    <col min="9" max="9" width="19.88671875" style="1" customWidth="1"/>
    <col min="10" max="10" width="12.33203125" style="1" bestFit="1" customWidth="1"/>
    <col min="11" max="16384" width="9.109375" style="1"/>
  </cols>
  <sheetData>
    <row r="1" spans="1:9" s="2" customFormat="1" ht="20.100000000000001" customHeight="1">
      <c r="A1" s="280" t="s">
        <v>49</v>
      </c>
      <c r="B1" s="281"/>
      <c r="C1" s="281"/>
      <c r="D1" s="281"/>
      <c r="E1" s="281"/>
      <c r="F1" s="281"/>
      <c r="G1" s="281"/>
      <c r="H1" s="282"/>
    </row>
    <row r="2" spans="1:9" s="2" customFormat="1" ht="20.100000000000001" customHeight="1">
      <c r="A2" s="283" t="s">
        <v>89</v>
      </c>
      <c r="B2" s="284"/>
      <c r="C2" s="284"/>
      <c r="D2" s="285"/>
      <c r="E2" s="286" t="s">
        <v>46</v>
      </c>
      <c r="F2" s="287"/>
      <c r="G2" s="288" t="s">
        <v>95</v>
      </c>
      <c r="H2" s="289"/>
    </row>
    <row r="3" spans="1:9" s="2" customFormat="1" ht="20.100000000000001" customHeight="1">
      <c r="A3" s="293" t="s">
        <v>188</v>
      </c>
      <c r="B3" s="294"/>
      <c r="C3" s="294"/>
      <c r="D3" s="295"/>
      <c r="E3" s="286" t="s">
        <v>41</v>
      </c>
      <c r="F3" s="287"/>
      <c r="G3" s="262">
        <v>45419</v>
      </c>
      <c r="H3" s="263"/>
    </row>
    <row r="4" spans="1:9" s="2" customFormat="1" ht="31.8" customHeight="1">
      <c r="A4" s="268" t="s">
        <v>187</v>
      </c>
      <c r="B4" s="268"/>
      <c r="C4" s="268"/>
      <c r="D4" s="268"/>
      <c r="E4" s="276" t="s">
        <v>6</v>
      </c>
      <c r="F4" s="276"/>
      <c r="G4" s="276"/>
      <c r="H4" s="276"/>
    </row>
    <row r="5" spans="1:9" s="2" customFormat="1" ht="30" customHeight="1">
      <c r="A5" s="269" t="s">
        <v>204</v>
      </c>
      <c r="B5" s="270"/>
      <c r="C5" s="270"/>
      <c r="D5" s="271"/>
      <c r="E5" s="112" t="s">
        <v>37</v>
      </c>
      <c r="F5" s="30" t="s">
        <v>3</v>
      </c>
      <c r="G5" s="108" t="s">
        <v>62</v>
      </c>
      <c r="H5" s="29" t="s">
        <v>4</v>
      </c>
    </row>
    <row r="6" spans="1:9" s="2" customFormat="1" ht="25.5" customHeight="1">
      <c r="A6" s="277" t="s">
        <v>158</v>
      </c>
      <c r="B6" s="278"/>
      <c r="C6" s="278"/>
      <c r="D6" s="279"/>
      <c r="E6" s="115" t="s">
        <v>57</v>
      </c>
      <c r="F6" s="151">
        <v>0.05</v>
      </c>
      <c r="G6" s="116" t="s">
        <v>56</v>
      </c>
      <c r="H6" s="162">
        <v>0.30640000000000001</v>
      </c>
    </row>
    <row r="7" spans="1:9" ht="3.75" customHeight="1">
      <c r="A7" s="275"/>
      <c r="B7" s="275"/>
      <c r="C7" s="275"/>
      <c r="D7" s="275"/>
      <c r="E7" s="275"/>
      <c r="F7" s="275"/>
      <c r="G7" s="275"/>
      <c r="H7" s="275"/>
    </row>
    <row r="8" spans="1:9" ht="36">
      <c r="A8" s="29" t="s">
        <v>0</v>
      </c>
      <c r="B8" s="108" t="s">
        <v>58</v>
      </c>
      <c r="C8" s="108" t="s">
        <v>59</v>
      </c>
      <c r="D8" s="29" t="s">
        <v>2</v>
      </c>
      <c r="E8" s="29" t="s">
        <v>1</v>
      </c>
      <c r="F8" s="110" t="s">
        <v>60</v>
      </c>
      <c r="G8" s="109" t="s">
        <v>61</v>
      </c>
      <c r="H8" s="147" t="s">
        <v>5</v>
      </c>
    </row>
    <row r="9" spans="1:9" ht="20.100000000000001" customHeight="1">
      <c r="A9" s="100" t="s">
        <v>50</v>
      </c>
      <c r="B9" s="101"/>
      <c r="C9" s="102" t="s">
        <v>20</v>
      </c>
      <c r="D9" s="103"/>
      <c r="E9" s="104"/>
      <c r="F9" s="104"/>
      <c r="G9" s="104">
        <f>ROUND(F9+(F9*$H$6),2)</f>
        <v>0</v>
      </c>
      <c r="H9" s="105">
        <f>SUM(H10:H10)</f>
        <v>1795.15</v>
      </c>
    </row>
    <row r="10" spans="1:9" ht="51.6" customHeight="1">
      <c r="A10" s="6" t="s">
        <v>8</v>
      </c>
      <c r="B10" s="3" t="s">
        <v>99</v>
      </c>
      <c r="C10" s="4" t="s">
        <v>100</v>
      </c>
      <c r="D10" s="6" t="s">
        <v>15</v>
      </c>
      <c r="E10" s="66">
        <f>'Memória de Cálculo'!B12</f>
        <v>1</v>
      </c>
      <c r="F10" s="5">
        <v>1374.12</v>
      </c>
      <c r="G10" s="5">
        <f>ROUND(F10+(F10*$H$6),2)</f>
        <v>1795.15</v>
      </c>
      <c r="H10" s="5">
        <f>ROUND((E10*G10),2)</f>
        <v>1795.15</v>
      </c>
    </row>
    <row r="11" spans="1:9">
      <c r="A11" s="142"/>
      <c r="B11" s="143"/>
      <c r="C11" s="143"/>
      <c r="D11" s="143"/>
      <c r="E11" s="143"/>
      <c r="F11" s="143"/>
      <c r="G11" s="143"/>
      <c r="H11" s="144"/>
    </row>
    <row r="12" spans="1:9" ht="20.100000000000001" customHeight="1">
      <c r="A12" s="100" t="s">
        <v>51</v>
      </c>
      <c r="B12" s="107"/>
      <c r="C12" s="102" t="s">
        <v>39</v>
      </c>
      <c r="D12" s="107"/>
      <c r="E12" s="106"/>
      <c r="F12" s="106"/>
      <c r="G12" s="106">
        <f t="shared" ref="G12:G13" si="0">ROUND(F12+(F12*$H$6),2)</f>
        <v>0</v>
      </c>
      <c r="H12" s="105">
        <f>SUM(H13:H14)</f>
        <v>204827.47999999998</v>
      </c>
      <c r="I12" s="7"/>
    </row>
    <row r="13" spans="1:9" ht="20.100000000000001" customHeight="1">
      <c r="A13" s="6" t="s">
        <v>9</v>
      </c>
      <c r="B13" s="6" t="s">
        <v>154</v>
      </c>
      <c r="C13" s="4" t="s">
        <v>155</v>
      </c>
      <c r="D13" s="6" t="s">
        <v>7</v>
      </c>
      <c r="E13" s="66">
        <f>'Memória de Cálculo'!J51</f>
        <v>2343.4324999999999</v>
      </c>
      <c r="F13" s="5">
        <v>1.1499999999999999</v>
      </c>
      <c r="G13" s="5">
        <f t="shared" si="0"/>
        <v>1.5</v>
      </c>
      <c r="H13" s="5">
        <f t="shared" ref="H13:H18" si="1">ROUND((E13*G13),2)</f>
        <v>3515.15</v>
      </c>
    </row>
    <row r="14" spans="1:9" s="202" customFormat="1" ht="39" customHeight="1">
      <c r="A14" s="6" t="s">
        <v>94</v>
      </c>
      <c r="B14" s="199" t="s">
        <v>16</v>
      </c>
      <c r="C14" s="200" t="s">
        <v>88</v>
      </c>
      <c r="D14" s="199" t="s">
        <v>7</v>
      </c>
      <c r="E14" s="66">
        <f>'Memória de Cálculo'!J88</f>
        <v>2070.2624999999998</v>
      </c>
      <c r="F14" s="201">
        <v>74.430000000000007</v>
      </c>
      <c r="G14" s="201">
        <f t="shared" ref="G14:G18" si="2">ROUND(F14+(F14*$H$6),2)</f>
        <v>97.24</v>
      </c>
      <c r="H14" s="201">
        <f t="shared" si="1"/>
        <v>201312.33</v>
      </c>
    </row>
    <row r="15" spans="1:9">
      <c r="A15" s="117"/>
      <c r="B15" s="118"/>
      <c r="C15" s="119"/>
      <c r="D15" s="120"/>
      <c r="E15" s="121"/>
      <c r="F15" s="122"/>
      <c r="G15" s="122"/>
      <c r="H15" s="123"/>
    </row>
    <row r="16" spans="1:9" ht="16.5" customHeight="1">
      <c r="A16" s="100" t="s">
        <v>52</v>
      </c>
      <c r="B16" s="107"/>
      <c r="C16" s="102" t="s">
        <v>54</v>
      </c>
      <c r="D16" s="107"/>
      <c r="E16" s="106"/>
      <c r="F16" s="106"/>
      <c r="G16" s="106">
        <f t="shared" si="2"/>
        <v>0</v>
      </c>
      <c r="H16" s="105">
        <f>SUM(H17:H23)</f>
        <v>118284.32</v>
      </c>
    </row>
    <row r="17" spans="1:10" ht="43.95" customHeight="1">
      <c r="A17" s="6" t="s">
        <v>11</v>
      </c>
      <c r="B17" s="3" t="s">
        <v>17</v>
      </c>
      <c r="C17" s="4" t="s">
        <v>78</v>
      </c>
      <c r="D17" s="6" t="s">
        <v>12</v>
      </c>
      <c r="E17" s="66">
        <f>'Memória de Cálculo'!J122</f>
        <v>884.35</v>
      </c>
      <c r="F17" s="5">
        <v>56.4</v>
      </c>
      <c r="G17" s="5">
        <f t="shared" si="2"/>
        <v>73.680000000000007</v>
      </c>
      <c r="H17" s="5">
        <f t="shared" si="1"/>
        <v>65158.91</v>
      </c>
    </row>
    <row r="18" spans="1:10" ht="43.95" customHeight="1">
      <c r="A18" s="6" t="s">
        <v>26</v>
      </c>
      <c r="B18" s="6" t="s">
        <v>189</v>
      </c>
      <c r="C18" s="4" t="s">
        <v>190</v>
      </c>
      <c r="D18" s="6" t="s">
        <v>12</v>
      </c>
      <c r="E18" s="66">
        <f>'Memória de Cálculo'!C126</f>
        <v>844.35</v>
      </c>
      <c r="F18" s="5">
        <v>33.57</v>
      </c>
      <c r="G18" s="5">
        <f t="shared" si="2"/>
        <v>43.86</v>
      </c>
      <c r="H18" s="5">
        <f t="shared" si="1"/>
        <v>37033.19</v>
      </c>
      <c r="J18" s="158"/>
    </row>
    <row r="19" spans="1:10" ht="43.95" customHeight="1">
      <c r="A19" s="6" t="s">
        <v>162</v>
      </c>
      <c r="B19" s="6" t="s">
        <v>193</v>
      </c>
      <c r="C19" s="4" t="s">
        <v>192</v>
      </c>
      <c r="D19" s="6" t="s">
        <v>10</v>
      </c>
      <c r="E19" s="66">
        <f>'Memória de Cálculo'!E131</f>
        <v>7.2539999999999996</v>
      </c>
      <c r="F19" s="5">
        <v>20.43</v>
      </c>
      <c r="G19" s="5">
        <f t="shared" ref="G19" si="3">ROUND(F19+(F19*$H$6),2)</f>
        <v>26.69</v>
      </c>
      <c r="H19" s="5">
        <f t="shared" ref="H19" si="4">ROUND((E19*G19),2)</f>
        <v>193.61</v>
      </c>
      <c r="J19" s="158"/>
    </row>
    <row r="20" spans="1:10" ht="43.95" customHeight="1">
      <c r="A20" s="6" t="s">
        <v>163</v>
      </c>
      <c r="B20" s="6" t="s">
        <v>195</v>
      </c>
      <c r="C20" s="4" t="s">
        <v>194</v>
      </c>
      <c r="D20" s="6" t="s">
        <v>7</v>
      </c>
      <c r="E20" s="66">
        <f>'Memória de Cálculo'!D136</f>
        <v>120.89999999999999</v>
      </c>
      <c r="F20" s="5">
        <v>8.7200000000000006</v>
      </c>
      <c r="G20" s="5">
        <f t="shared" ref="G20" si="5">ROUND(F20+(F20*$H$6),2)</f>
        <v>11.39</v>
      </c>
      <c r="H20" s="5">
        <f t="shared" ref="H20" si="6">ROUND((E20*G20),2)</f>
        <v>1377.05</v>
      </c>
      <c r="J20" s="158"/>
    </row>
    <row r="21" spans="1:10" ht="20.100000000000001" customHeight="1">
      <c r="A21" s="6" t="s">
        <v>167</v>
      </c>
      <c r="B21" s="6" t="s">
        <v>161</v>
      </c>
      <c r="C21" s="4" t="s">
        <v>164</v>
      </c>
      <c r="D21" s="6" t="s">
        <v>7</v>
      </c>
      <c r="E21" s="66">
        <f>'Memória de Cálculo'!K144</f>
        <v>102.89999999999999</v>
      </c>
      <c r="F21" s="5">
        <v>67.180000000000007</v>
      </c>
      <c r="G21" s="5">
        <f t="shared" ref="G21" si="7">ROUND(F21+(F21*$H$6),2)</f>
        <v>87.76</v>
      </c>
      <c r="H21" s="5">
        <f t="shared" ref="H21" si="8">ROUND((E21*G21),2)</f>
        <v>9030.5</v>
      </c>
    </row>
    <row r="22" spans="1:10" ht="32.4" customHeight="1">
      <c r="A22" s="6" t="s">
        <v>196</v>
      </c>
      <c r="B22" s="6" t="s">
        <v>166</v>
      </c>
      <c r="C22" s="4" t="s">
        <v>165</v>
      </c>
      <c r="D22" s="6" t="s">
        <v>7</v>
      </c>
      <c r="E22" s="66">
        <f>'Memória de Cálculo'!K151</f>
        <v>18</v>
      </c>
      <c r="F22" s="5">
        <v>93.29</v>
      </c>
      <c r="G22" s="5">
        <f t="shared" ref="G22:G23" si="9">ROUND(F22+(F22*$H$6),2)</f>
        <v>121.87</v>
      </c>
      <c r="H22" s="5">
        <f t="shared" ref="H22:H23" si="10">ROUND((E22*G22),2)</f>
        <v>2193.66</v>
      </c>
    </row>
    <row r="23" spans="1:10" ht="43.95" customHeight="1">
      <c r="A23" s="6" t="s">
        <v>197</v>
      </c>
      <c r="B23" s="3" t="s">
        <v>75</v>
      </c>
      <c r="C23" s="4" t="str">
        <f>'Composição 1'!C4</f>
        <v>PASSAGEM ELEVATÓRIA DE PEDESTRE EM PISO INTERTRAVADO RETANGULAR NAS CORES NATURAL E VERMELHO E = 8CM - FCK = 35MPA - COM DIMENSÃO (4,70X4,70) .</v>
      </c>
      <c r="D23" s="6" t="str">
        <f>'Composição 1'!D4</f>
        <v>UNID.</v>
      </c>
      <c r="E23" s="66">
        <f>'Memória de Cálculo'!D158</f>
        <v>1</v>
      </c>
      <c r="F23" s="5">
        <f>'Composição 1'!G4</f>
        <v>2524.038</v>
      </c>
      <c r="G23" s="5">
        <f t="shared" si="9"/>
        <v>3297.4</v>
      </c>
      <c r="H23" s="5">
        <f t="shared" si="10"/>
        <v>3297.4</v>
      </c>
      <c r="J23" s="158"/>
    </row>
    <row r="24" spans="1:10">
      <c r="A24" s="117"/>
      <c r="B24" s="118"/>
      <c r="C24" s="119"/>
      <c r="D24" s="120"/>
      <c r="E24" s="121"/>
      <c r="F24" s="122"/>
      <c r="G24" s="122"/>
      <c r="H24" s="123"/>
      <c r="J24" s="158"/>
    </row>
    <row r="25" spans="1:10" ht="16.5" customHeight="1">
      <c r="A25" s="100" t="s">
        <v>53</v>
      </c>
      <c r="B25" s="107"/>
      <c r="C25" s="102" t="s">
        <v>92</v>
      </c>
      <c r="D25" s="107"/>
      <c r="E25" s="106"/>
      <c r="F25" s="106"/>
      <c r="G25" s="106">
        <f t="shared" ref="G25" si="11">ROUND(F25+(F25*$H$6),2)</f>
        <v>0</v>
      </c>
      <c r="H25" s="105">
        <f>SUM(H26:H27)</f>
        <v>1125.76</v>
      </c>
    </row>
    <row r="26" spans="1:10" ht="43.95" customHeight="1">
      <c r="A26" s="6" t="s">
        <v>13</v>
      </c>
      <c r="B26" s="3" t="s">
        <v>103</v>
      </c>
      <c r="C26" s="4" t="s">
        <v>104</v>
      </c>
      <c r="D26" s="6" t="s">
        <v>7</v>
      </c>
      <c r="E26" s="66">
        <f>'Memória de Cálculo'!F168</f>
        <v>0.39250000000000002</v>
      </c>
      <c r="F26" s="5">
        <v>634.11</v>
      </c>
      <c r="G26" s="5">
        <f t="shared" ref="G26" si="12">ROUND(F26+(F26*$H$6),2)</f>
        <v>828.4</v>
      </c>
      <c r="H26" s="5">
        <f>ROUND((E26*G26),2)</f>
        <v>325.14999999999998</v>
      </c>
    </row>
    <row r="27" spans="1:10" ht="43.95" customHeight="1">
      <c r="A27" s="6" t="s">
        <v>38</v>
      </c>
      <c r="B27" s="3" t="s">
        <v>101</v>
      </c>
      <c r="C27" s="4" t="s">
        <v>102</v>
      </c>
      <c r="D27" s="6" t="s">
        <v>7</v>
      </c>
      <c r="E27" s="66">
        <f>'Memória de Cálculo'!F178</f>
        <v>1</v>
      </c>
      <c r="F27" s="5">
        <v>612.84</v>
      </c>
      <c r="G27" s="5">
        <f t="shared" ref="G27" si="13">ROUND(F27+(F27*$H$6),2)</f>
        <v>800.61</v>
      </c>
      <c r="H27" s="5">
        <f t="shared" ref="H27" si="14">ROUND((E27*G27),2)</f>
        <v>800.61</v>
      </c>
    </row>
    <row r="28" spans="1:10">
      <c r="A28" s="142"/>
      <c r="B28" s="143"/>
      <c r="C28" s="143"/>
      <c r="D28" s="143"/>
      <c r="E28" s="143"/>
      <c r="F28" s="143"/>
      <c r="G28" s="143"/>
      <c r="H28" s="144"/>
    </row>
    <row r="29" spans="1:10" ht="20.100000000000001" customHeight="1">
      <c r="A29" s="272" t="s">
        <v>14</v>
      </c>
      <c r="B29" s="273"/>
      <c r="C29" s="273"/>
      <c r="D29" s="273"/>
      <c r="E29" s="273"/>
      <c r="F29" s="273"/>
      <c r="G29" s="274"/>
      <c r="H29" s="8">
        <f>H25+H16+H12+H9</f>
        <v>326032.71000000002</v>
      </c>
      <c r="I29" s="149">
        <v>326032.71000000002</v>
      </c>
      <c r="J29" s="7"/>
    </row>
    <row r="30" spans="1:10" ht="14.25" customHeight="1">
      <c r="A30" s="9"/>
      <c r="B30" s="10"/>
      <c r="C30" s="10"/>
      <c r="D30" s="10"/>
      <c r="E30" s="10"/>
      <c r="F30" s="11"/>
      <c r="G30" s="10"/>
      <c r="H30" s="12"/>
      <c r="J30" s="13"/>
    </row>
    <row r="31" spans="1:10" ht="11.25" customHeight="1">
      <c r="A31" s="14"/>
      <c r="B31" s="15"/>
      <c r="C31" s="15"/>
      <c r="D31" s="15"/>
      <c r="E31" s="15"/>
      <c r="F31" s="16"/>
      <c r="G31" s="15"/>
      <c r="H31" s="17"/>
    </row>
    <row r="32" spans="1:10" ht="11.25" customHeight="1">
      <c r="A32" s="14"/>
      <c r="B32" s="267"/>
      <c r="C32" s="267"/>
      <c r="D32" s="15"/>
      <c r="E32" s="267"/>
      <c r="F32" s="267"/>
      <c r="G32" s="146"/>
      <c r="H32" s="17"/>
      <c r="J32" s="149"/>
    </row>
    <row r="33" spans="1:8" ht="13.8">
      <c r="A33" s="14"/>
      <c r="B33" s="265" t="s">
        <v>44</v>
      </c>
      <c r="C33" s="265"/>
      <c r="D33" s="15"/>
      <c r="E33" s="266" t="s">
        <v>81</v>
      </c>
      <c r="F33" s="266"/>
      <c r="G33" s="146"/>
      <c r="H33" s="17"/>
    </row>
    <row r="34" spans="1:8" hidden="1">
      <c r="A34" s="18"/>
      <c r="B34" s="19"/>
      <c r="C34" s="19"/>
      <c r="D34" s="19"/>
      <c r="E34" s="19"/>
      <c r="F34" s="20"/>
      <c r="G34" s="19"/>
      <c r="H34" s="21"/>
    </row>
    <row r="35" spans="1:8">
      <c r="A35" s="18"/>
      <c r="B35" s="290" t="s">
        <v>45</v>
      </c>
      <c r="C35" s="290"/>
      <c r="D35" s="19"/>
      <c r="E35" s="19"/>
      <c r="F35" s="20"/>
      <c r="G35" s="19"/>
      <c r="H35" s="21"/>
    </row>
    <row r="36" spans="1:8">
      <c r="A36" s="18"/>
      <c r="B36" s="19"/>
      <c r="C36" s="19"/>
      <c r="D36" s="19"/>
      <c r="E36" s="19"/>
      <c r="F36" s="20"/>
      <c r="G36" s="19"/>
      <c r="H36" s="21"/>
    </row>
    <row r="37" spans="1:8" ht="11.25" customHeight="1">
      <c r="A37" s="14"/>
      <c r="B37" s="267"/>
      <c r="C37" s="267"/>
      <c r="D37" s="15"/>
      <c r="E37" s="266"/>
      <c r="F37" s="266"/>
      <c r="G37" s="146"/>
      <c r="H37" s="17"/>
    </row>
    <row r="38" spans="1:8" ht="12.6" customHeight="1">
      <c r="A38" s="22"/>
      <c r="B38" s="291" t="s">
        <v>159</v>
      </c>
      <c r="C38" s="291"/>
      <c r="D38" s="23"/>
      <c r="E38" s="292"/>
      <c r="F38" s="292"/>
      <c r="G38" s="145"/>
      <c r="H38" s="24"/>
    </row>
    <row r="39" spans="1:8" ht="12" customHeight="1">
      <c r="A39" s="18"/>
      <c r="B39" s="290" t="s">
        <v>43</v>
      </c>
      <c r="C39" s="290"/>
      <c r="D39" s="19"/>
      <c r="E39" s="19"/>
      <c r="F39" s="20"/>
      <c r="G39" s="19"/>
      <c r="H39" s="21"/>
    </row>
    <row r="40" spans="1:8">
      <c r="A40" s="25"/>
      <c r="B40" s="26"/>
      <c r="C40" s="26"/>
      <c r="D40" s="26"/>
      <c r="E40" s="26"/>
      <c r="F40" s="27"/>
      <c r="G40" s="26"/>
      <c r="H40" s="28"/>
    </row>
  </sheetData>
  <mergeCells count="22">
    <mergeCell ref="B35:C35"/>
    <mergeCell ref="A3:D3"/>
    <mergeCell ref="B39:C39"/>
    <mergeCell ref="E37:F37"/>
    <mergeCell ref="B38:C38"/>
    <mergeCell ref="E38:F38"/>
    <mergeCell ref="B37:C37"/>
    <mergeCell ref="A1:H1"/>
    <mergeCell ref="A2:D2"/>
    <mergeCell ref="E2:F2"/>
    <mergeCell ref="G2:H2"/>
    <mergeCell ref="E3:F3"/>
    <mergeCell ref="B33:C33"/>
    <mergeCell ref="E33:F33"/>
    <mergeCell ref="E32:F32"/>
    <mergeCell ref="B32:C32"/>
    <mergeCell ref="A4:D4"/>
    <mergeCell ref="A5:D5"/>
    <mergeCell ref="A29:G29"/>
    <mergeCell ref="A7:H7"/>
    <mergeCell ref="E4:H4"/>
    <mergeCell ref="A6:D6"/>
  </mergeCells>
  <phoneticPr fontId="4" type="noConversion"/>
  <printOptions horizontalCentered="1"/>
  <pageMargins left="0.19685039370078741" right="0.19685039370078741" top="0.59055118110236227" bottom="0" header="0" footer="0"/>
  <pageSetup paperSize="9" scale="64" orientation="portrait" horizontalDpi="4294967295" r:id="rId1"/>
  <headerFooter alignWithMargins="0"/>
  <rowBreaks count="1" manualBreakCount="1">
    <brk id="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1"/>
  <sheetViews>
    <sheetView showGridLines="0" view="pageBreakPreview" topLeftCell="A15" zoomScale="90" zoomScaleNormal="90" zoomScaleSheetLayoutView="90" workbookViewId="0">
      <selection activeCell="M78" sqref="M78"/>
    </sheetView>
  </sheetViews>
  <sheetFormatPr defaultRowHeight="15" customHeight="1"/>
  <cols>
    <col min="1" max="1" width="19.109375" style="64" customWidth="1"/>
    <col min="2" max="2" width="16.44140625" style="57" customWidth="1"/>
    <col min="3" max="3" width="16.88671875" style="64" customWidth="1"/>
    <col min="4" max="4" width="19.6640625" style="64" customWidth="1"/>
    <col min="5" max="5" width="18.5546875" style="64" customWidth="1"/>
    <col min="6" max="6" width="21.6640625" style="57" customWidth="1"/>
    <col min="7" max="7" width="20.109375" style="64" bestFit="1" customWidth="1"/>
    <col min="8" max="8" width="20.33203125" style="64" customWidth="1"/>
    <col min="9" max="9" width="16.6640625" style="55" customWidth="1"/>
    <col min="10" max="10" width="14.33203125" style="55" customWidth="1"/>
    <col min="11" max="11" width="13.88671875" style="65" customWidth="1"/>
    <col min="12" max="12" width="4" style="31" customWidth="1"/>
    <col min="13" max="13" width="9.109375" style="31"/>
    <col min="14" max="14" width="11.5546875" style="31" customWidth="1"/>
    <col min="15" max="17" width="9.109375" style="31"/>
    <col min="18" max="18" width="10" style="31" bestFit="1" customWidth="1"/>
    <col min="19" max="19" width="13.44140625" style="31" customWidth="1"/>
    <col min="20" max="20" width="14.44140625" style="31" bestFit="1" customWidth="1"/>
    <col min="21" max="21" width="14.109375" style="31" customWidth="1"/>
    <col min="22" max="256" width="9.109375" style="31"/>
    <col min="257" max="257" width="19.88671875" style="31" customWidth="1"/>
    <col min="258" max="258" width="16" style="31" customWidth="1"/>
    <col min="259" max="259" width="15.6640625" style="31" customWidth="1"/>
    <col min="260" max="260" width="17.6640625" style="31" customWidth="1"/>
    <col min="261" max="262" width="15.6640625" style="31" customWidth="1"/>
    <col min="263" max="263" width="16.6640625" style="31" customWidth="1"/>
    <col min="264" max="264" width="16.33203125" style="31" customWidth="1"/>
    <col min="265" max="265" width="17.6640625" style="31" customWidth="1"/>
    <col min="266" max="266" width="14" style="31" customWidth="1"/>
    <col min="267" max="267" width="15" style="31" customWidth="1"/>
    <col min="268" max="268" width="4" style="31" customWidth="1"/>
    <col min="269" max="269" width="9.109375" style="31"/>
    <col min="270" max="270" width="11.5546875" style="31" customWidth="1"/>
    <col min="271" max="273" width="9.109375" style="31"/>
    <col min="274" max="274" width="10" style="31" bestFit="1" customWidth="1"/>
    <col min="275" max="275" width="13.44140625" style="31" customWidth="1"/>
    <col min="276" max="276" width="14.44140625" style="31" bestFit="1" customWidth="1"/>
    <col min="277" max="277" width="14.109375" style="31" customWidth="1"/>
    <col min="278" max="512" width="9.109375" style="31"/>
    <col min="513" max="513" width="19.88671875" style="31" customWidth="1"/>
    <col min="514" max="514" width="16" style="31" customWidth="1"/>
    <col min="515" max="515" width="15.6640625" style="31" customWidth="1"/>
    <col min="516" max="516" width="17.6640625" style="31" customWidth="1"/>
    <col min="517" max="518" width="15.6640625" style="31" customWidth="1"/>
    <col min="519" max="519" width="16.6640625" style="31" customWidth="1"/>
    <col min="520" max="520" width="16.33203125" style="31" customWidth="1"/>
    <col min="521" max="521" width="17.6640625" style="31" customWidth="1"/>
    <col min="522" max="522" width="14" style="31" customWidth="1"/>
    <col min="523" max="523" width="15" style="31" customWidth="1"/>
    <col min="524" max="524" width="4" style="31" customWidth="1"/>
    <col min="525" max="525" width="9.109375" style="31"/>
    <col min="526" max="526" width="11.5546875" style="31" customWidth="1"/>
    <col min="527" max="529" width="9.109375" style="31"/>
    <col min="530" max="530" width="10" style="31" bestFit="1" customWidth="1"/>
    <col min="531" max="531" width="13.44140625" style="31" customWidth="1"/>
    <col min="532" max="532" width="14.44140625" style="31" bestFit="1" customWidth="1"/>
    <col min="533" max="533" width="14.109375" style="31" customWidth="1"/>
    <col min="534" max="768" width="9.109375" style="31"/>
    <col min="769" max="769" width="19.88671875" style="31" customWidth="1"/>
    <col min="770" max="770" width="16" style="31" customWidth="1"/>
    <col min="771" max="771" width="15.6640625" style="31" customWidth="1"/>
    <col min="772" max="772" width="17.6640625" style="31" customWidth="1"/>
    <col min="773" max="774" width="15.6640625" style="31" customWidth="1"/>
    <col min="775" max="775" width="16.6640625" style="31" customWidth="1"/>
    <col min="776" max="776" width="16.33203125" style="31" customWidth="1"/>
    <col min="777" max="777" width="17.6640625" style="31" customWidth="1"/>
    <col min="778" max="778" width="14" style="31" customWidth="1"/>
    <col min="779" max="779" width="15" style="31" customWidth="1"/>
    <col min="780" max="780" width="4" style="31" customWidth="1"/>
    <col min="781" max="781" width="9.109375" style="31"/>
    <col min="782" max="782" width="11.5546875" style="31" customWidth="1"/>
    <col min="783" max="785" width="9.109375" style="31"/>
    <col min="786" max="786" width="10" style="31" bestFit="1" customWidth="1"/>
    <col min="787" max="787" width="13.44140625" style="31" customWidth="1"/>
    <col min="788" max="788" width="14.44140625" style="31" bestFit="1" customWidth="1"/>
    <col min="789" max="789" width="14.109375" style="31" customWidth="1"/>
    <col min="790" max="1024" width="9.109375" style="31"/>
    <col min="1025" max="1025" width="19.88671875" style="31" customWidth="1"/>
    <col min="1026" max="1026" width="16" style="31" customWidth="1"/>
    <col min="1027" max="1027" width="15.6640625" style="31" customWidth="1"/>
    <col min="1028" max="1028" width="17.6640625" style="31" customWidth="1"/>
    <col min="1029" max="1030" width="15.6640625" style="31" customWidth="1"/>
    <col min="1031" max="1031" width="16.6640625" style="31" customWidth="1"/>
    <col min="1032" max="1032" width="16.33203125" style="31" customWidth="1"/>
    <col min="1033" max="1033" width="17.6640625" style="31" customWidth="1"/>
    <col min="1034" max="1034" width="14" style="31" customWidth="1"/>
    <col min="1035" max="1035" width="15" style="31" customWidth="1"/>
    <col min="1036" max="1036" width="4" style="31" customWidth="1"/>
    <col min="1037" max="1037" width="9.109375" style="31"/>
    <col min="1038" max="1038" width="11.5546875" style="31" customWidth="1"/>
    <col min="1039" max="1041" width="9.109375" style="31"/>
    <col min="1042" max="1042" width="10" style="31" bestFit="1" customWidth="1"/>
    <col min="1043" max="1043" width="13.44140625" style="31" customWidth="1"/>
    <col min="1044" max="1044" width="14.44140625" style="31" bestFit="1" customWidth="1"/>
    <col min="1045" max="1045" width="14.109375" style="31" customWidth="1"/>
    <col min="1046" max="1280" width="9.109375" style="31"/>
    <col min="1281" max="1281" width="19.88671875" style="31" customWidth="1"/>
    <col min="1282" max="1282" width="16" style="31" customWidth="1"/>
    <col min="1283" max="1283" width="15.6640625" style="31" customWidth="1"/>
    <col min="1284" max="1284" width="17.6640625" style="31" customWidth="1"/>
    <col min="1285" max="1286" width="15.6640625" style="31" customWidth="1"/>
    <col min="1287" max="1287" width="16.6640625" style="31" customWidth="1"/>
    <col min="1288" max="1288" width="16.33203125" style="31" customWidth="1"/>
    <col min="1289" max="1289" width="17.6640625" style="31" customWidth="1"/>
    <col min="1290" max="1290" width="14" style="31" customWidth="1"/>
    <col min="1291" max="1291" width="15" style="31" customWidth="1"/>
    <col min="1292" max="1292" width="4" style="31" customWidth="1"/>
    <col min="1293" max="1293" width="9.109375" style="31"/>
    <col min="1294" max="1294" width="11.5546875" style="31" customWidth="1"/>
    <col min="1295" max="1297" width="9.109375" style="31"/>
    <col min="1298" max="1298" width="10" style="31" bestFit="1" customWidth="1"/>
    <col min="1299" max="1299" width="13.44140625" style="31" customWidth="1"/>
    <col min="1300" max="1300" width="14.44140625" style="31" bestFit="1" customWidth="1"/>
    <col min="1301" max="1301" width="14.109375" style="31" customWidth="1"/>
    <col min="1302" max="1536" width="9.109375" style="31"/>
    <col min="1537" max="1537" width="19.88671875" style="31" customWidth="1"/>
    <col min="1538" max="1538" width="16" style="31" customWidth="1"/>
    <col min="1539" max="1539" width="15.6640625" style="31" customWidth="1"/>
    <col min="1540" max="1540" width="17.6640625" style="31" customWidth="1"/>
    <col min="1541" max="1542" width="15.6640625" style="31" customWidth="1"/>
    <col min="1543" max="1543" width="16.6640625" style="31" customWidth="1"/>
    <col min="1544" max="1544" width="16.33203125" style="31" customWidth="1"/>
    <col min="1545" max="1545" width="17.6640625" style="31" customWidth="1"/>
    <col min="1546" max="1546" width="14" style="31" customWidth="1"/>
    <col min="1547" max="1547" width="15" style="31" customWidth="1"/>
    <col min="1548" max="1548" width="4" style="31" customWidth="1"/>
    <col min="1549" max="1549" width="9.109375" style="31"/>
    <col min="1550" max="1550" width="11.5546875" style="31" customWidth="1"/>
    <col min="1551" max="1553" width="9.109375" style="31"/>
    <col min="1554" max="1554" width="10" style="31" bestFit="1" customWidth="1"/>
    <col min="1555" max="1555" width="13.44140625" style="31" customWidth="1"/>
    <col min="1556" max="1556" width="14.44140625" style="31" bestFit="1" customWidth="1"/>
    <col min="1557" max="1557" width="14.109375" style="31" customWidth="1"/>
    <col min="1558" max="1792" width="9.109375" style="31"/>
    <col min="1793" max="1793" width="19.88671875" style="31" customWidth="1"/>
    <col min="1794" max="1794" width="16" style="31" customWidth="1"/>
    <col min="1795" max="1795" width="15.6640625" style="31" customWidth="1"/>
    <col min="1796" max="1796" width="17.6640625" style="31" customWidth="1"/>
    <col min="1797" max="1798" width="15.6640625" style="31" customWidth="1"/>
    <col min="1799" max="1799" width="16.6640625" style="31" customWidth="1"/>
    <col min="1800" max="1800" width="16.33203125" style="31" customWidth="1"/>
    <col min="1801" max="1801" width="17.6640625" style="31" customWidth="1"/>
    <col min="1802" max="1802" width="14" style="31" customWidth="1"/>
    <col min="1803" max="1803" width="15" style="31" customWidth="1"/>
    <col min="1804" max="1804" width="4" style="31" customWidth="1"/>
    <col min="1805" max="1805" width="9.109375" style="31"/>
    <col min="1806" max="1806" width="11.5546875" style="31" customWidth="1"/>
    <col min="1807" max="1809" width="9.109375" style="31"/>
    <col min="1810" max="1810" width="10" style="31" bestFit="1" customWidth="1"/>
    <col min="1811" max="1811" width="13.44140625" style="31" customWidth="1"/>
    <col min="1812" max="1812" width="14.44140625" style="31" bestFit="1" customWidth="1"/>
    <col min="1813" max="1813" width="14.109375" style="31" customWidth="1"/>
    <col min="1814" max="2048" width="9.109375" style="31"/>
    <col min="2049" max="2049" width="19.88671875" style="31" customWidth="1"/>
    <col min="2050" max="2050" width="16" style="31" customWidth="1"/>
    <col min="2051" max="2051" width="15.6640625" style="31" customWidth="1"/>
    <col min="2052" max="2052" width="17.6640625" style="31" customWidth="1"/>
    <col min="2053" max="2054" width="15.6640625" style="31" customWidth="1"/>
    <col min="2055" max="2055" width="16.6640625" style="31" customWidth="1"/>
    <col min="2056" max="2056" width="16.33203125" style="31" customWidth="1"/>
    <col min="2057" max="2057" width="17.6640625" style="31" customWidth="1"/>
    <col min="2058" max="2058" width="14" style="31" customWidth="1"/>
    <col min="2059" max="2059" width="15" style="31" customWidth="1"/>
    <col min="2060" max="2060" width="4" style="31" customWidth="1"/>
    <col min="2061" max="2061" width="9.109375" style="31"/>
    <col min="2062" max="2062" width="11.5546875" style="31" customWidth="1"/>
    <col min="2063" max="2065" width="9.109375" style="31"/>
    <col min="2066" max="2066" width="10" style="31" bestFit="1" customWidth="1"/>
    <col min="2067" max="2067" width="13.44140625" style="31" customWidth="1"/>
    <col min="2068" max="2068" width="14.44140625" style="31" bestFit="1" customWidth="1"/>
    <col min="2069" max="2069" width="14.109375" style="31" customWidth="1"/>
    <col min="2070" max="2304" width="9.109375" style="31"/>
    <col min="2305" max="2305" width="19.88671875" style="31" customWidth="1"/>
    <col min="2306" max="2306" width="16" style="31" customWidth="1"/>
    <col min="2307" max="2307" width="15.6640625" style="31" customWidth="1"/>
    <col min="2308" max="2308" width="17.6640625" style="31" customWidth="1"/>
    <col min="2309" max="2310" width="15.6640625" style="31" customWidth="1"/>
    <col min="2311" max="2311" width="16.6640625" style="31" customWidth="1"/>
    <col min="2312" max="2312" width="16.33203125" style="31" customWidth="1"/>
    <col min="2313" max="2313" width="17.6640625" style="31" customWidth="1"/>
    <col min="2314" max="2314" width="14" style="31" customWidth="1"/>
    <col min="2315" max="2315" width="15" style="31" customWidth="1"/>
    <col min="2316" max="2316" width="4" style="31" customWidth="1"/>
    <col min="2317" max="2317" width="9.109375" style="31"/>
    <col min="2318" max="2318" width="11.5546875" style="31" customWidth="1"/>
    <col min="2319" max="2321" width="9.109375" style="31"/>
    <col min="2322" max="2322" width="10" style="31" bestFit="1" customWidth="1"/>
    <col min="2323" max="2323" width="13.44140625" style="31" customWidth="1"/>
    <col min="2324" max="2324" width="14.44140625" style="31" bestFit="1" customWidth="1"/>
    <col min="2325" max="2325" width="14.109375" style="31" customWidth="1"/>
    <col min="2326" max="2560" width="9.109375" style="31"/>
    <col min="2561" max="2561" width="19.88671875" style="31" customWidth="1"/>
    <col min="2562" max="2562" width="16" style="31" customWidth="1"/>
    <col min="2563" max="2563" width="15.6640625" style="31" customWidth="1"/>
    <col min="2564" max="2564" width="17.6640625" style="31" customWidth="1"/>
    <col min="2565" max="2566" width="15.6640625" style="31" customWidth="1"/>
    <col min="2567" max="2567" width="16.6640625" style="31" customWidth="1"/>
    <col min="2568" max="2568" width="16.33203125" style="31" customWidth="1"/>
    <col min="2569" max="2569" width="17.6640625" style="31" customWidth="1"/>
    <col min="2570" max="2570" width="14" style="31" customWidth="1"/>
    <col min="2571" max="2571" width="15" style="31" customWidth="1"/>
    <col min="2572" max="2572" width="4" style="31" customWidth="1"/>
    <col min="2573" max="2573" width="9.109375" style="31"/>
    <col min="2574" max="2574" width="11.5546875" style="31" customWidth="1"/>
    <col min="2575" max="2577" width="9.109375" style="31"/>
    <col min="2578" max="2578" width="10" style="31" bestFit="1" customWidth="1"/>
    <col min="2579" max="2579" width="13.44140625" style="31" customWidth="1"/>
    <col min="2580" max="2580" width="14.44140625" style="31" bestFit="1" customWidth="1"/>
    <col min="2581" max="2581" width="14.109375" style="31" customWidth="1"/>
    <col min="2582" max="2816" width="9.109375" style="31"/>
    <col min="2817" max="2817" width="19.88671875" style="31" customWidth="1"/>
    <col min="2818" max="2818" width="16" style="31" customWidth="1"/>
    <col min="2819" max="2819" width="15.6640625" style="31" customWidth="1"/>
    <col min="2820" max="2820" width="17.6640625" style="31" customWidth="1"/>
    <col min="2821" max="2822" width="15.6640625" style="31" customWidth="1"/>
    <col min="2823" max="2823" width="16.6640625" style="31" customWidth="1"/>
    <col min="2824" max="2824" width="16.33203125" style="31" customWidth="1"/>
    <col min="2825" max="2825" width="17.6640625" style="31" customWidth="1"/>
    <col min="2826" max="2826" width="14" style="31" customWidth="1"/>
    <col min="2827" max="2827" width="15" style="31" customWidth="1"/>
    <col min="2828" max="2828" width="4" style="31" customWidth="1"/>
    <col min="2829" max="2829" width="9.109375" style="31"/>
    <col min="2830" max="2830" width="11.5546875" style="31" customWidth="1"/>
    <col min="2831" max="2833" width="9.109375" style="31"/>
    <col min="2834" max="2834" width="10" style="31" bestFit="1" customWidth="1"/>
    <col min="2835" max="2835" width="13.44140625" style="31" customWidth="1"/>
    <col min="2836" max="2836" width="14.44140625" style="31" bestFit="1" customWidth="1"/>
    <col min="2837" max="2837" width="14.109375" style="31" customWidth="1"/>
    <col min="2838" max="3072" width="9.109375" style="31"/>
    <col min="3073" max="3073" width="19.88671875" style="31" customWidth="1"/>
    <col min="3074" max="3074" width="16" style="31" customWidth="1"/>
    <col min="3075" max="3075" width="15.6640625" style="31" customWidth="1"/>
    <col min="3076" max="3076" width="17.6640625" style="31" customWidth="1"/>
    <col min="3077" max="3078" width="15.6640625" style="31" customWidth="1"/>
    <col min="3079" max="3079" width="16.6640625" style="31" customWidth="1"/>
    <col min="3080" max="3080" width="16.33203125" style="31" customWidth="1"/>
    <col min="3081" max="3081" width="17.6640625" style="31" customWidth="1"/>
    <col min="3082" max="3082" width="14" style="31" customWidth="1"/>
    <col min="3083" max="3083" width="15" style="31" customWidth="1"/>
    <col min="3084" max="3084" width="4" style="31" customWidth="1"/>
    <col min="3085" max="3085" width="9.109375" style="31"/>
    <col min="3086" max="3086" width="11.5546875" style="31" customWidth="1"/>
    <col min="3087" max="3089" width="9.109375" style="31"/>
    <col min="3090" max="3090" width="10" style="31" bestFit="1" customWidth="1"/>
    <col min="3091" max="3091" width="13.44140625" style="31" customWidth="1"/>
    <col min="3092" max="3092" width="14.44140625" style="31" bestFit="1" customWidth="1"/>
    <col min="3093" max="3093" width="14.109375" style="31" customWidth="1"/>
    <col min="3094" max="3328" width="9.109375" style="31"/>
    <col min="3329" max="3329" width="19.88671875" style="31" customWidth="1"/>
    <col min="3330" max="3330" width="16" style="31" customWidth="1"/>
    <col min="3331" max="3331" width="15.6640625" style="31" customWidth="1"/>
    <col min="3332" max="3332" width="17.6640625" style="31" customWidth="1"/>
    <col min="3333" max="3334" width="15.6640625" style="31" customWidth="1"/>
    <col min="3335" max="3335" width="16.6640625" style="31" customWidth="1"/>
    <col min="3336" max="3336" width="16.33203125" style="31" customWidth="1"/>
    <col min="3337" max="3337" width="17.6640625" style="31" customWidth="1"/>
    <col min="3338" max="3338" width="14" style="31" customWidth="1"/>
    <col min="3339" max="3339" width="15" style="31" customWidth="1"/>
    <col min="3340" max="3340" width="4" style="31" customWidth="1"/>
    <col min="3341" max="3341" width="9.109375" style="31"/>
    <col min="3342" max="3342" width="11.5546875" style="31" customWidth="1"/>
    <col min="3343" max="3345" width="9.109375" style="31"/>
    <col min="3346" max="3346" width="10" style="31" bestFit="1" customWidth="1"/>
    <col min="3347" max="3347" width="13.44140625" style="31" customWidth="1"/>
    <col min="3348" max="3348" width="14.44140625" style="31" bestFit="1" customWidth="1"/>
    <col min="3349" max="3349" width="14.109375" style="31" customWidth="1"/>
    <col min="3350" max="3584" width="9.109375" style="31"/>
    <col min="3585" max="3585" width="19.88671875" style="31" customWidth="1"/>
    <col min="3586" max="3586" width="16" style="31" customWidth="1"/>
    <col min="3587" max="3587" width="15.6640625" style="31" customWidth="1"/>
    <col min="3588" max="3588" width="17.6640625" style="31" customWidth="1"/>
    <col min="3589" max="3590" width="15.6640625" style="31" customWidth="1"/>
    <col min="3591" max="3591" width="16.6640625" style="31" customWidth="1"/>
    <col min="3592" max="3592" width="16.33203125" style="31" customWidth="1"/>
    <col min="3593" max="3593" width="17.6640625" style="31" customWidth="1"/>
    <col min="3594" max="3594" width="14" style="31" customWidth="1"/>
    <col min="3595" max="3595" width="15" style="31" customWidth="1"/>
    <col min="3596" max="3596" width="4" style="31" customWidth="1"/>
    <col min="3597" max="3597" width="9.109375" style="31"/>
    <col min="3598" max="3598" width="11.5546875" style="31" customWidth="1"/>
    <col min="3599" max="3601" width="9.109375" style="31"/>
    <col min="3602" max="3602" width="10" style="31" bestFit="1" customWidth="1"/>
    <col min="3603" max="3603" width="13.44140625" style="31" customWidth="1"/>
    <col min="3604" max="3604" width="14.44140625" style="31" bestFit="1" customWidth="1"/>
    <col min="3605" max="3605" width="14.109375" style="31" customWidth="1"/>
    <col min="3606" max="3840" width="9.109375" style="31"/>
    <col min="3841" max="3841" width="19.88671875" style="31" customWidth="1"/>
    <col min="3842" max="3842" width="16" style="31" customWidth="1"/>
    <col min="3843" max="3843" width="15.6640625" style="31" customWidth="1"/>
    <col min="3844" max="3844" width="17.6640625" style="31" customWidth="1"/>
    <col min="3845" max="3846" width="15.6640625" style="31" customWidth="1"/>
    <col min="3847" max="3847" width="16.6640625" style="31" customWidth="1"/>
    <col min="3848" max="3848" width="16.33203125" style="31" customWidth="1"/>
    <col min="3849" max="3849" width="17.6640625" style="31" customWidth="1"/>
    <col min="3850" max="3850" width="14" style="31" customWidth="1"/>
    <col min="3851" max="3851" width="15" style="31" customWidth="1"/>
    <col min="3852" max="3852" width="4" style="31" customWidth="1"/>
    <col min="3853" max="3853" width="9.109375" style="31"/>
    <col min="3854" max="3854" width="11.5546875" style="31" customWidth="1"/>
    <col min="3855" max="3857" width="9.109375" style="31"/>
    <col min="3858" max="3858" width="10" style="31" bestFit="1" customWidth="1"/>
    <col min="3859" max="3859" width="13.44140625" style="31" customWidth="1"/>
    <col min="3860" max="3860" width="14.44140625" style="31" bestFit="1" customWidth="1"/>
    <col min="3861" max="3861" width="14.109375" style="31" customWidth="1"/>
    <col min="3862" max="4096" width="9.109375" style="31"/>
    <col min="4097" max="4097" width="19.88671875" style="31" customWidth="1"/>
    <col min="4098" max="4098" width="16" style="31" customWidth="1"/>
    <col min="4099" max="4099" width="15.6640625" style="31" customWidth="1"/>
    <col min="4100" max="4100" width="17.6640625" style="31" customWidth="1"/>
    <col min="4101" max="4102" width="15.6640625" style="31" customWidth="1"/>
    <col min="4103" max="4103" width="16.6640625" style="31" customWidth="1"/>
    <col min="4104" max="4104" width="16.33203125" style="31" customWidth="1"/>
    <col min="4105" max="4105" width="17.6640625" style="31" customWidth="1"/>
    <col min="4106" max="4106" width="14" style="31" customWidth="1"/>
    <col min="4107" max="4107" width="15" style="31" customWidth="1"/>
    <col min="4108" max="4108" width="4" style="31" customWidth="1"/>
    <col min="4109" max="4109" width="9.109375" style="31"/>
    <col min="4110" max="4110" width="11.5546875" style="31" customWidth="1"/>
    <col min="4111" max="4113" width="9.109375" style="31"/>
    <col min="4114" max="4114" width="10" style="31" bestFit="1" customWidth="1"/>
    <col min="4115" max="4115" width="13.44140625" style="31" customWidth="1"/>
    <col min="4116" max="4116" width="14.44140625" style="31" bestFit="1" customWidth="1"/>
    <col min="4117" max="4117" width="14.109375" style="31" customWidth="1"/>
    <col min="4118" max="4352" width="9.109375" style="31"/>
    <col min="4353" max="4353" width="19.88671875" style="31" customWidth="1"/>
    <col min="4354" max="4354" width="16" style="31" customWidth="1"/>
    <col min="4355" max="4355" width="15.6640625" style="31" customWidth="1"/>
    <col min="4356" max="4356" width="17.6640625" style="31" customWidth="1"/>
    <col min="4357" max="4358" width="15.6640625" style="31" customWidth="1"/>
    <col min="4359" max="4359" width="16.6640625" style="31" customWidth="1"/>
    <col min="4360" max="4360" width="16.33203125" style="31" customWidth="1"/>
    <col min="4361" max="4361" width="17.6640625" style="31" customWidth="1"/>
    <col min="4362" max="4362" width="14" style="31" customWidth="1"/>
    <col min="4363" max="4363" width="15" style="31" customWidth="1"/>
    <col min="4364" max="4364" width="4" style="31" customWidth="1"/>
    <col min="4365" max="4365" width="9.109375" style="31"/>
    <col min="4366" max="4366" width="11.5546875" style="31" customWidth="1"/>
    <col min="4367" max="4369" width="9.109375" style="31"/>
    <col min="4370" max="4370" width="10" style="31" bestFit="1" customWidth="1"/>
    <col min="4371" max="4371" width="13.44140625" style="31" customWidth="1"/>
    <col min="4372" max="4372" width="14.44140625" style="31" bestFit="1" customWidth="1"/>
    <col min="4373" max="4373" width="14.109375" style="31" customWidth="1"/>
    <col min="4374" max="4608" width="9.109375" style="31"/>
    <col min="4609" max="4609" width="19.88671875" style="31" customWidth="1"/>
    <col min="4610" max="4610" width="16" style="31" customWidth="1"/>
    <col min="4611" max="4611" width="15.6640625" style="31" customWidth="1"/>
    <col min="4612" max="4612" width="17.6640625" style="31" customWidth="1"/>
    <col min="4613" max="4614" width="15.6640625" style="31" customWidth="1"/>
    <col min="4615" max="4615" width="16.6640625" style="31" customWidth="1"/>
    <col min="4616" max="4616" width="16.33203125" style="31" customWidth="1"/>
    <col min="4617" max="4617" width="17.6640625" style="31" customWidth="1"/>
    <col min="4618" max="4618" width="14" style="31" customWidth="1"/>
    <col min="4619" max="4619" width="15" style="31" customWidth="1"/>
    <col min="4620" max="4620" width="4" style="31" customWidth="1"/>
    <col min="4621" max="4621" width="9.109375" style="31"/>
    <col min="4622" max="4622" width="11.5546875" style="31" customWidth="1"/>
    <col min="4623" max="4625" width="9.109375" style="31"/>
    <col min="4626" max="4626" width="10" style="31" bestFit="1" customWidth="1"/>
    <col min="4627" max="4627" width="13.44140625" style="31" customWidth="1"/>
    <col min="4628" max="4628" width="14.44140625" style="31" bestFit="1" customWidth="1"/>
    <col min="4629" max="4629" width="14.109375" style="31" customWidth="1"/>
    <col min="4630" max="4864" width="9.109375" style="31"/>
    <col min="4865" max="4865" width="19.88671875" style="31" customWidth="1"/>
    <col min="4866" max="4866" width="16" style="31" customWidth="1"/>
    <col min="4867" max="4867" width="15.6640625" style="31" customWidth="1"/>
    <col min="4868" max="4868" width="17.6640625" style="31" customWidth="1"/>
    <col min="4869" max="4870" width="15.6640625" style="31" customWidth="1"/>
    <col min="4871" max="4871" width="16.6640625" style="31" customWidth="1"/>
    <col min="4872" max="4872" width="16.33203125" style="31" customWidth="1"/>
    <col min="4873" max="4873" width="17.6640625" style="31" customWidth="1"/>
    <col min="4874" max="4874" width="14" style="31" customWidth="1"/>
    <col min="4875" max="4875" width="15" style="31" customWidth="1"/>
    <col min="4876" max="4876" width="4" style="31" customWidth="1"/>
    <col min="4877" max="4877" width="9.109375" style="31"/>
    <col min="4878" max="4878" width="11.5546875" style="31" customWidth="1"/>
    <col min="4879" max="4881" width="9.109375" style="31"/>
    <col min="4882" max="4882" width="10" style="31" bestFit="1" customWidth="1"/>
    <col min="4883" max="4883" width="13.44140625" style="31" customWidth="1"/>
    <col min="4884" max="4884" width="14.44140625" style="31" bestFit="1" customWidth="1"/>
    <col min="4885" max="4885" width="14.109375" style="31" customWidth="1"/>
    <col min="4886" max="5120" width="9.109375" style="31"/>
    <col min="5121" max="5121" width="19.88671875" style="31" customWidth="1"/>
    <col min="5122" max="5122" width="16" style="31" customWidth="1"/>
    <col min="5123" max="5123" width="15.6640625" style="31" customWidth="1"/>
    <col min="5124" max="5124" width="17.6640625" style="31" customWidth="1"/>
    <col min="5125" max="5126" width="15.6640625" style="31" customWidth="1"/>
    <col min="5127" max="5127" width="16.6640625" style="31" customWidth="1"/>
    <col min="5128" max="5128" width="16.33203125" style="31" customWidth="1"/>
    <col min="5129" max="5129" width="17.6640625" style="31" customWidth="1"/>
    <col min="5130" max="5130" width="14" style="31" customWidth="1"/>
    <col min="5131" max="5131" width="15" style="31" customWidth="1"/>
    <col min="5132" max="5132" width="4" style="31" customWidth="1"/>
    <col min="5133" max="5133" width="9.109375" style="31"/>
    <col min="5134" max="5134" width="11.5546875" style="31" customWidth="1"/>
    <col min="5135" max="5137" width="9.109375" style="31"/>
    <col min="5138" max="5138" width="10" style="31" bestFit="1" customWidth="1"/>
    <col min="5139" max="5139" width="13.44140625" style="31" customWidth="1"/>
    <col min="5140" max="5140" width="14.44140625" style="31" bestFit="1" customWidth="1"/>
    <col min="5141" max="5141" width="14.109375" style="31" customWidth="1"/>
    <col min="5142" max="5376" width="9.109375" style="31"/>
    <col min="5377" max="5377" width="19.88671875" style="31" customWidth="1"/>
    <col min="5378" max="5378" width="16" style="31" customWidth="1"/>
    <col min="5379" max="5379" width="15.6640625" style="31" customWidth="1"/>
    <col min="5380" max="5380" width="17.6640625" style="31" customWidth="1"/>
    <col min="5381" max="5382" width="15.6640625" style="31" customWidth="1"/>
    <col min="5383" max="5383" width="16.6640625" style="31" customWidth="1"/>
    <col min="5384" max="5384" width="16.33203125" style="31" customWidth="1"/>
    <col min="5385" max="5385" width="17.6640625" style="31" customWidth="1"/>
    <col min="5386" max="5386" width="14" style="31" customWidth="1"/>
    <col min="5387" max="5387" width="15" style="31" customWidth="1"/>
    <col min="5388" max="5388" width="4" style="31" customWidth="1"/>
    <col min="5389" max="5389" width="9.109375" style="31"/>
    <col min="5390" max="5390" width="11.5546875" style="31" customWidth="1"/>
    <col min="5391" max="5393" width="9.109375" style="31"/>
    <col min="5394" max="5394" width="10" style="31" bestFit="1" customWidth="1"/>
    <col min="5395" max="5395" width="13.44140625" style="31" customWidth="1"/>
    <col min="5396" max="5396" width="14.44140625" style="31" bestFit="1" customWidth="1"/>
    <col min="5397" max="5397" width="14.109375" style="31" customWidth="1"/>
    <col min="5398" max="5632" width="9.109375" style="31"/>
    <col min="5633" max="5633" width="19.88671875" style="31" customWidth="1"/>
    <col min="5634" max="5634" width="16" style="31" customWidth="1"/>
    <col min="5635" max="5635" width="15.6640625" style="31" customWidth="1"/>
    <col min="5636" max="5636" width="17.6640625" style="31" customWidth="1"/>
    <col min="5637" max="5638" width="15.6640625" style="31" customWidth="1"/>
    <col min="5639" max="5639" width="16.6640625" style="31" customWidth="1"/>
    <col min="5640" max="5640" width="16.33203125" style="31" customWidth="1"/>
    <col min="5641" max="5641" width="17.6640625" style="31" customWidth="1"/>
    <col min="5642" max="5642" width="14" style="31" customWidth="1"/>
    <col min="5643" max="5643" width="15" style="31" customWidth="1"/>
    <col min="5644" max="5644" width="4" style="31" customWidth="1"/>
    <col min="5645" max="5645" width="9.109375" style="31"/>
    <col min="5646" max="5646" width="11.5546875" style="31" customWidth="1"/>
    <col min="5647" max="5649" width="9.109375" style="31"/>
    <col min="5650" max="5650" width="10" style="31" bestFit="1" customWidth="1"/>
    <col min="5651" max="5651" width="13.44140625" style="31" customWidth="1"/>
    <col min="5652" max="5652" width="14.44140625" style="31" bestFit="1" customWidth="1"/>
    <col min="5653" max="5653" width="14.109375" style="31" customWidth="1"/>
    <col min="5654" max="5888" width="9.109375" style="31"/>
    <col min="5889" max="5889" width="19.88671875" style="31" customWidth="1"/>
    <col min="5890" max="5890" width="16" style="31" customWidth="1"/>
    <col min="5891" max="5891" width="15.6640625" style="31" customWidth="1"/>
    <col min="5892" max="5892" width="17.6640625" style="31" customWidth="1"/>
    <col min="5893" max="5894" width="15.6640625" style="31" customWidth="1"/>
    <col min="5895" max="5895" width="16.6640625" style="31" customWidth="1"/>
    <col min="5896" max="5896" width="16.33203125" style="31" customWidth="1"/>
    <col min="5897" max="5897" width="17.6640625" style="31" customWidth="1"/>
    <col min="5898" max="5898" width="14" style="31" customWidth="1"/>
    <col min="5899" max="5899" width="15" style="31" customWidth="1"/>
    <col min="5900" max="5900" width="4" style="31" customWidth="1"/>
    <col min="5901" max="5901" width="9.109375" style="31"/>
    <col min="5902" max="5902" width="11.5546875" style="31" customWidth="1"/>
    <col min="5903" max="5905" width="9.109375" style="31"/>
    <col min="5906" max="5906" width="10" style="31" bestFit="1" customWidth="1"/>
    <col min="5907" max="5907" width="13.44140625" style="31" customWidth="1"/>
    <col min="5908" max="5908" width="14.44140625" style="31" bestFit="1" customWidth="1"/>
    <col min="5909" max="5909" width="14.109375" style="31" customWidth="1"/>
    <col min="5910" max="6144" width="9.109375" style="31"/>
    <col min="6145" max="6145" width="19.88671875" style="31" customWidth="1"/>
    <col min="6146" max="6146" width="16" style="31" customWidth="1"/>
    <col min="6147" max="6147" width="15.6640625" style="31" customWidth="1"/>
    <col min="6148" max="6148" width="17.6640625" style="31" customWidth="1"/>
    <col min="6149" max="6150" width="15.6640625" style="31" customWidth="1"/>
    <col min="6151" max="6151" width="16.6640625" style="31" customWidth="1"/>
    <col min="6152" max="6152" width="16.33203125" style="31" customWidth="1"/>
    <col min="6153" max="6153" width="17.6640625" style="31" customWidth="1"/>
    <col min="6154" max="6154" width="14" style="31" customWidth="1"/>
    <col min="6155" max="6155" width="15" style="31" customWidth="1"/>
    <col min="6156" max="6156" width="4" style="31" customWidth="1"/>
    <col min="6157" max="6157" width="9.109375" style="31"/>
    <col min="6158" max="6158" width="11.5546875" style="31" customWidth="1"/>
    <col min="6159" max="6161" width="9.109375" style="31"/>
    <col min="6162" max="6162" width="10" style="31" bestFit="1" customWidth="1"/>
    <col min="6163" max="6163" width="13.44140625" style="31" customWidth="1"/>
    <col min="6164" max="6164" width="14.44140625" style="31" bestFit="1" customWidth="1"/>
    <col min="6165" max="6165" width="14.109375" style="31" customWidth="1"/>
    <col min="6166" max="6400" width="9.109375" style="31"/>
    <col min="6401" max="6401" width="19.88671875" style="31" customWidth="1"/>
    <col min="6402" max="6402" width="16" style="31" customWidth="1"/>
    <col min="6403" max="6403" width="15.6640625" style="31" customWidth="1"/>
    <col min="6404" max="6404" width="17.6640625" style="31" customWidth="1"/>
    <col min="6405" max="6406" width="15.6640625" style="31" customWidth="1"/>
    <col min="6407" max="6407" width="16.6640625" style="31" customWidth="1"/>
    <col min="6408" max="6408" width="16.33203125" style="31" customWidth="1"/>
    <col min="6409" max="6409" width="17.6640625" style="31" customWidth="1"/>
    <col min="6410" max="6410" width="14" style="31" customWidth="1"/>
    <col min="6411" max="6411" width="15" style="31" customWidth="1"/>
    <col min="6412" max="6412" width="4" style="31" customWidth="1"/>
    <col min="6413" max="6413" width="9.109375" style="31"/>
    <col min="6414" max="6414" width="11.5546875" style="31" customWidth="1"/>
    <col min="6415" max="6417" width="9.109375" style="31"/>
    <col min="6418" max="6418" width="10" style="31" bestFit="1" customWidth="1"/>
    <col min="6419" max="6419" width="13.44140625" style="31" customWidth="1"/>
    <col min="6420" max="6420" width="14.44140625" style="31" bestFit="1" customWidth="1"/>
    <col min="6421" max="6421" width="14.109375" style="31" customWidth="1"/>
    <col min="6422" max="6656" width="9.109375" style="31"/>
    <col min="6657" max="6657" width="19.88671875" style="31" customWidth="1"/>
    <col min="6658" max="6658" width="16" style="31" customWidth="1"/>
    <col min="6659" max="6659" width="15.6640625" style="31" customWidth="1"/>
    <col min="6660" max="6660" width="17.6640625" style="31" customWidth="1"/>
    <col min="6661" max="6662" width="15.6640625" style="31" customWidth="1"/>
    <col min="6663" max="6663" width="16.6640625" style="31" customWidth="1"/>
    <col min="6664" max="6664" width="16.33203125" style="31" customWidth="1"/>
    <col min="6665" max="6665" width="17.6640625" style="31" customWidth="1"/>
    <col min="6666" max="6666" width="14" style="31" customWidth="1"/>
    <col min="6667" max="6667" width="15" style="31" customWidth="1"/>
    <col min="6668" max="6668" width="4" style="31" customWidth="1"/>
    <col min="6669" max="6669" width="9.109375" style="31"/>
    <col min="6670" max="6670" width="11.5546875" style="31" customWidth="1"/>
    <col min="6671" max="6673" width="9.109375" style="31"/>
    <col min="6674" max="6674" width="10" style="31" bestFit="1" customWidth="1"/>
    <col min="6675" max="6675" width="13.44140625" style="31" customWidth="1"/>
    <col min="6676" max="6676" width="14.44140625" style="31" bestFit="1" customWidth="1"/>
    <col min="6677" max="6677" width="14.109375" style="31" customWidth="1"/>
    <col min="6678" max="6912" width="9.109375" style="31"/>
    <col min="6913" max="6913" width="19.88671875" style="31" customWidth="1"/>
    <col min="6914" max="6914" width="16" style="31" customWidth="1"/>
    <col min="6915" max="6915" width="15.6640625" style="31" customWidth="1"/>
    <col min="6916" max="6916" width="17.6640625" style="31" customWidth="1"/>
    <col min="6917" max="6918" width="15.6640625" style="31" customWidth="1"/>
    <col min="6919" max="6919" width="16.6640625" style="31" customWidth="1"/>
    <col min="6920" max="6920" width="16.33203125" style="31" customWidth="1"/>
    <col min="6921" max="6921" width="17.6640625" style="31" customWidth="1"/>
    <col min="6922" max="6922" width="14" style="31" customWidth="1"/>
    <col min="6923" max="6923" width="15" style="31" customWidth="1"/>
    <col min="6924" max="6924" width="4" style="31" customWidth="1"/>
    <col min="6925" max="6925" width="9.109375" style="31"/>
    <col min="6926" max="6926" width="11.5546875" style="31" customWidth="1"/>
    <col min="6927" max="6929" width="9.109375" style="31"/>
    <col min="6930" max="6930" width="10" style="31" bestFit="1" customWidth="1"/>
    <col min="6931" max="6931" width="13.44140625" style="31" customWidth="1"/>
    <col min="6932" max="6932" width="14.44140625" style="31" bestFit="1" customWidth="1"/>
    <col min="6933" max="6933" width="14.109375" style="31" customWidth="1"/>
    <col min="6934" max="7168" width="9.109375" style="31"/>
    <col min="7169" max="7169" width="19.88671875" style="31" customWidth="1"/>
    <col min="7170" max="7170" width="16" style="31" customWidth="1"/>
    <col min="7171" max="7171" width="15.6640625" style="31" customWidth="1"/>
    <col min="7172" max="7172" width="17.6640625" style="31" customWidth="1"/>
    <col min="7173" max="7174" width="15.6640625" style="31" customWidth="1"/>
    <col min="7175" max="7175" width="16.6640625" style="31" customWidth="1"/>
    <col min="7176" max="7176" width="16.33203125" style="31" customWidth="1"/>
    <col min="7177" max="7177" width="17.6640625" style="31" customWidth="1"/>
    <col min="7178" max="7178" width="14" style="31" customWidth="1"/>
    <col min="7179" max="7179" width="15" style="31" customWidth="1"/>
    <col min="7180" max="7180" width="4" style="31" customWidth="1"/>
    <col min="7181" max="7181" width="9.109375" style="31"/>
    <col min="7182" max="7182" width="11.5546875" style="31" customWidth="1"/>
    <col min="7183" max="7185" width="9.109375" style="31"/>
    <col min="7186" max="7186" width="10" style="31" bestFit="1" customWidth="1"/>
    <col min="7187" max="7187" width="13.44140625" style="31" customWidth="1"/>
    <col min="7188" max="7188" width="14.44140625" style="31" bestFit="1" customWidth="1"/>
    <col min="7189" max="7189" width="14.109375" style="31" customWidth="1"/>
    <col min="7190" max="7424" width="9.109375" style="31"/>
    <col min="7425" max="7425" width="19.88671875" style="31" customWidth="1"/>
    <col min="7426" max="7426" width="16" style="31" customWidth="1"/>
    <col min="7427" max="7427" width="15.6640625" style="31" customWidth="1"/>
    <col min="7428" max="7428" width="17.6640625" style="31" customWidth="1"/>
    <col min="7429" max="7430" width="15.6640625" style="31" customWidth="1"/>
    <col min="7431" max="7431" width="16.6640625" style="31" customWidth="1"/>
    <col min="7432" max="7432" width="16.33203125" style="31" customWidth="1"/>
    <col min="7433" max="7433" width="17.6640625" style="31" customWidth="1"/>
    <col min="7434" max="7434" width="14" style="31" customWidth="1"/>
    <col min="7435" max="7435" width="15" style="31" customWidth="1"/>
    <col min="7436" max="7436" width="4" style="31" customWidth="1"/>
    <col min="7437" max="7437" width="9.109375" style="31"/>
    <col min="7438" max="7438" width="11.5546875" style="31" customWidth="1"/>
    <col min="7439" max="7441" width="9.109375" style="31"/>
    <col min="7442" max="7442" width="10" style="31" bestFit="1" customWidth="1"/>
    <col min="7443" max="7443" width="13.44140625" style="31" customWidth="1"/>
    <col min="7444" max="7444" width="14.44140625" style="31" bestFit="1" customWidth="1"/>
    <col min="7445" max="7445" width="14.109375" style="31" customWidth="1"/>
    <col min="7446" max="7680" width="9.109375" style="31"/>
    <col min="7681" max="7681" width="19.88671875" style="31" customWidth="1"/>
    <col min="7682" max="7682" width="16" style="31" customWidth="1"/>
    <col min="7683" max="7683" width="15.6640625" style="31" customWidth="1"/>
    <col min="7684" max="7684" width="17.6640625" style="31" customWidth="1"/>
    <col min="7685" max="7686" width="15.6640625" style="31" customWidth="1"/>
    <col min="7687" max="7687" width="16.6640625" style="31" customWidth="1"/>
    <col min="7688" max="7688" width="16.33203125" style="31" customWidth="1"/>
    <col min="7689" max="7689" width="17.6640625" style="31" customWidth="1"/>
    <col min="7690" max="7690" width="14" style="31" customWidth="1"/>
    <col min="7691" max="7691" width="15" style="31" customWidth="1"/>
    <col min="7692" max="7692" width="4" style="31" customWidth="1"/>
    <col min="7693" max="7693" width="9.109375" style="31"/>
    <col min="7694" max="7694" width="11.5546875" style="31" customWidth="1"/>
    <col min="7695" max="7697" width="9.109375" style="31"/>
    <col min="7698" max="7698" width="10" style="31" bestFit="1" customWidth="1"/>
    <col min="7699" max="7699" width="13.44140625" style="31" customWidth="1"/>
    <col min="7700" max="7700" width="14.44140625" style="31" bestFit="1" customWidth="1"/>
    <col min="7701" max="7701" width="14.109375" style="31" customWidth="1"/>
    <col min="7702" max="7936" width="9.109375" style="31"/>
    <col min="7937" max="7937" width="19.88671875" style="31" customWidth="1"/>
    <col min="7938" max="7938" width="16" style="31" customWidth="1"/>
    <col min="7939" max="7939" width="15.6640625" style="31" customWidth="1"/>
    <col min="7940" max="7940" width="17.6640625" style="31" customWidth="1"/>
    <col min="7941" max="7942" width="15.6640625" style="31" customWidth="1"/>
    <col min="7943" max="7943" width="16.6640625" style="31" customWidth="1"/>
    <col min="7944" max="7944" width="16.33203125" style="31" customWidth="1"/>
    <col min="7945" max="7945" width="17.6640625" style="31" customWidth="1"/>
    <col min="7946" max="7946" width="14" style="31" customWidth="1"/>
    <col min="7947" max="7947" width="15" style="31" customWidth="1"/>
    <col min="7948" max="7948" width="4" style="31" customWidth="1"/>
    <col min="7949" max="7949" width="9.109375" style="31"/>
    <col min="7950" max="7950" width="11.5546875" style="31" customWidth="1"/>
    <col min="7951" max="7953" width="9.109375" style="31"/>
    <col min="7954" max="7954" width="10" style="31" bestFit="1" customWidth="1"/>
    <col min="7955" max="7955" width="13.44140625" style="31" customWidth="1"/>
    <col min="7956" max="7956" width="14.44140625" style="31" bestFit="1" customWidth="1"/>
    <col min="7957" max="7957" width="14.109375" style="31" customWidth="1"/>
    <col min="7958" max="8192" width="9.109375" style="31"/>
    <col min="8193" max="8193" width="19.88671875" style="31" customWidth="1"/>
    <col min="8194" max="8194" width="16" style="31" customWidth="1"/>
    <col min="8195" max="8195" width="15.6640625" style="31" customWidth="1"/>
    <col min="8196" max="8196" width="17.6640625" style="31" customWidth="1"/>
    <col min="8197" max="8198" width="15.6640625" style="31" customWidth="1"/>
    <col min="8199" max="8199" width="16.6640625" style="31" customWidth="1"/>
    <col min="8200" max="8200" width="16.33203125" style="31" customWidth="1"/>
    <col min="8201" max="8201" width="17.6640625" style="31" customWidth="1"/>
    <col min="8202" max="8202" width="14" style="31" customWidth="1"/>
    <col min="8203" max="8203" width="15" style="31" customWidth="1"/>
    <col min="8204" max="8204" width="4" style="31" customWidth="1"/>
    <col min="8205" max="8205" width="9.109375" style="31"/>
    <col min="8206" max="8206" width="11.5546875" style="31" customWidth="1"/>
    <col min="8207" max="8209" width="9.109375" style="31"/>
    <col min="8210" max="8210" width="10" style="31" bestFit="1" customWidth="1"/>
    <col min="8211" max="8211" width="13.44140625" style="31" customWidth="1"/>
    <col min="8212" max="8212" width="14.44140625" style="31" bestFit="1" customWidth="1"/>
    <col min="8213" max="8213" width="14.109375" style="31" customWidth="1"/>
    <col min="8214" max="8448" width="9.109375" style="31"/>
    <col min="8449" max="8449" width="19.88671875" style="31" customWidth="1"/>
    <col min="8450" max="8450" width="16" style="31" customWidth="1"/>
    <col min="8451" max="8451" width="15.6640625" style="31" customWidth="1"/>
    <col min="8452" max="8452" width="17.6640625" style="31" customWidth="1"/>
    <col min="8453" max="8454" width="15.6640625" style="31" customWidth="1"/>
    <col min="8455" max="8455" width="16.6640625" style="31" customWidth="1"/>
    <col min="8456" max="8456" width="16.33203125" style="31" customWidth="1"/>
    <col min="8457" max="8457" width="17.6640625" style="31" customWidth="1"/>
    <col min="8458" max="8458" width="14" style="31" customWidth="1"/>
    <col min="8459" max="8459" width="15" style="31" customWidth="1"/>
    <col min="8460" max="8460" width="4" style="31" customWidth="1"/>
    <col min="8461" max="8461" width="9.109375" style="31"/>
    <col min="8462" max="8462" width="11.5546875" style="31" customWidth="1"/>
    <col min="8463" max="8465" width="9.109375" style="31"/>
    <col min="8466" max="8466" width="10" style="31" bestFit="1" customWidth="1"/>
    <col min="8467" max="8467" width="13.44140625" style="31" customWidth="1"/>
    <col min="8468" max="8468" width="14.44140625" style="31" bestFit="1" customWidth="1"/>
    <col min="8469" max="8469" width="14.109375" style="31" customWidth="1"/>
    <col min="8470" max="8704" width="9.109375" style="31"/>
    <col min="8705" max="8705" width="19.88671875" style="31" customWidth="1"/>
    <col min="8706" max="8706" width="16" style="31" customWidth="1"/>
    <col min="8707" max="8707" width="15.6640625" style="31" customWidth="1"/>
    <col min="8708" max="8708" width="17.6640625" style="31" customWidth="1"/>
    <col min="8709" max="8710" width="15.6640625" style="31" customWidth="1"/>
    <col min="8711" max="8711" width="16.6640625" style="31" customWidth="1"/>
    <col min="8712" max="8712" width="16.33203125" style="31" customWidth="1"/>
    <col min="8713" max="8713" width="17.6640625" style="31" customWidth="1"/>
    <col min="8714" max="8714" width="14" style="31" customWidth="1"/>
    <col min="8715" max="8715" width="15" style="31" customWidth="1"/>
    <col min="8716" max="8716" width="4" style="31" customWidth="1"/>
    <col min="8717" max="8717" width="9.109375" style="31"/>
    <col min="8718" max="8718" width="11.5546875" style="31" customWidth="1"/>
    <col min="8719" max="8721" width="9.109375" style="31"/>
    <col min="8722" max="8722" width="10" style="31" bestFit="1" customWidth="1"/>
    <col min="8723" max="8723" width="13.44140625" style="31" customWidth="1"/>
    <col min="8724" max="8724" width="14.44140625" style="31" bestFit="1" customWidth="1"/>
    <col min="8725" max="8725" width="14.109375" style="31" customWidth="1"/>
    <col min="8726" max="8960" width="9.109375" style="31"/>
    <col min="8961" max="8961" width="19.88671875" style="31" customWidth="1"/>
    <col min="8962" max="8962" width="16" style="31" customWidth="1"/>
    <col min="8963" max="8963" width="15.6640625" style="31" customWidth="1"/>
    <col min="8964" max="8964" width="17.6640625" style="31" customWidth="1"/>
    <col min="8965" max="8966" width="15.6640625" style="31" customWidth="1"/>
    <col min="8967" max="8967" width="16.6640625" style="31" customWidth="1"/>
    <col min="8968" max="8968" width="16.33203125" style="31" customWidth="1"/>
    <col min="8969" max="8969" width="17.6640625" style="31" customWidth="1"/>
    <col min="8970" max="8970" width="14" style="31" customWidth="1"/>
    <col min="8971" max="8971" width="15" style="31" customWidth="1"/>
    <col min="8972" max="8972" width="4" style="31" customWidth="1"/>
    <col min="8973" max="8973" width="9.109375" style="31"/>
    <col min="8974" max="8974" width="11.5546875" style="31" customWidth="1"/>
    <col min="8975" max="8977" width="9.109375" style="31"/>
    <col min="8978" max="8978" width="10" style="31" bestFit="1" customWidth="1"/>
    <col min="8979" max="8979" width="13.44140625" style="31" customWidth="1"/>
    <col min="8980" max="8980" width="14.44140625" style="31" bestFit="1" customWidth="1"/>
    <col min="8981" max="8981" width="14.109375" style="31" customWidth="1"/>
    <col min="8982" max="9216" width="9.109375" style="31"/>
    <col min="9217" max="9217" width="19.88671875" style="31" customWidth="1"/>
    <col min="9218" max="9218" width="16" style="31" customWidth="1"/>
    <col min="9219" max="9219" width="15.6640625" style="31" customWidth="1"/>
    <col min="9220" max="9220" width="17.6640625" style="31" customWidth="1"/>
    <col min="9221" max="9222" width="15.6640625" style="31" customWidth="1"/>
    <col min="9223" max="9223" width="16.6640625" style="31" customWidth="1"/>
    <col min="9224" max="9224" width="16.33203125" style="31" customWidth="1"/>
    <col min="9225" max="9225" width="17.6640625" style="31" customWidth="1"/>
    <col min="9226" max="9226" width="14" style="31" customWidth="1"/>
    <col min="9227" max="9227" width="15" style="31" customWidth="1"/>
    <col min="9228" max="9228" width="4" style="31" customWidth="1"/>
    <col min="9229" max="9229" width="9.109375" style="31"/>
    <col min="9230" max="9230" width="11.5546875" style="31" customWidth="1"/>
    <col min="9231" max="9233" width="9.109375" style="31"/>
    <col min="9234" max="9234" width="10" style="31" bestFit="1" customWidth="1"/>
    <col min="9235" max="9235" width="13.44140625" style="31" customWidth="1"/>
    <col min="9236" max="9236" width="14.44140625" style="31" bestFit="1" customWidth="1"/>
    <col min="9237" max="9237" width="14.109375" style="31" customWidth="1"/>
    <col min="9238" max="9472" width="9.109375" style="31"/>
    <col min="9473" max="9473" width="19.88671875" style="31" customWidth="1"/>
    <col min="9474" max="9474" width="16" style="31" customWidth="1"/>
    <col min="9475" max="9475" width="15.6640625" style="31" customWidth="1"/>
    <col min="9476" max="9476" width="17.6640625" style="31" customWidth="1"/>
    <col min="9477" max="9478" width="15.6640625" style="31" customWidth="1"/>
    <col min="9479" max="9479" width="16.6640625" style="31" customWidth="1"/>
    <col min="9480" max="9480" width="16.33203125" style="31" customWidth="1"/>
    <col min="9481" max="9481" width="17.6640625" style="31" customWidth="1"/>
    <col min="9482" max="9482" width="14" style="31" customWidth="1"/>
    <col min="9483" max="9483" width="15" style="31" customWidth="1"/>
    <col min="9484" max="9484" width="4" style="31" customWidth="1"/>
    <col min="9485" max="9485" width="9.109375" style="31"/>
    <col min="9486" max="9486" width="11.5546875" style="31" customWidth="1"/>
    <col min="9487" max="9489" width="9.109375" style="31"/>
    <col min="9490" max="9490" width="10" style="31" bestFit="1" customWidth="1"/>
    <col min="9491" max="9491" width="13.44140625" style="31" customWidth="1"/>
    <col min="9492" max="9492" width="14.44140625" style="31" bestFit="1" customWidth="1"/>
    <col min="9493" max="9493" width="14.109375" style="31" customWidth="1"/>
    <col min="9494" max="9728" width="9.109375" style="31"/>
    <col min="9729" max="9729" width="19.88671875" style="31" customWidth="1"/>
    <col min="9730" max="9730" width="16" style="31" customWidth="1"/>
    <col min="9731" max="9731" width="15.6640625" style="31" customWidth="1"/>
    <col min="9732" max="9732" width="17.6640625" style="31" customWidth="1"/>
    <col min="9733" max="9734" width="15.6640625" style="31" customWidth="1"/>
    <col min="9735" max="9735" width="16.6640625" style="31" customWidth="1"/>
    <col min="9736" max="9736" width="16.33203125" style="31" customWidth="1"/>
    <col min="9737" max="9737" width="17.6640625" style="31" customWidth="1"/>
    <col min="9738" max="9738" width="14" style="31" customWidth="1"/>
    <col min="9739" max="9739" width="15" style="31" customWidth="1"/>
    <col min="9740" max="9740" width="4" style="31" customWidth="1"/>
    <col min="9741" max="9741" width="9.109375" style="31"/>
    <col min="9742" max="9742" width="11.5546875" style="31" customWidth="1"/>
    <col min="9743" max="9745" width="9.109375" style="31"/>
    <col min="9746" max="9746" width="10" style="31" bestFit="1" customWidth="1"/>
    <col min="9747" max="9747" width="13.44140625" style="31" customWidth="1"/>
    <col min="9748" max="9748" width="14.44140625" style="31" bestFit="1" customWidth="1"/>
    <col min="9749" max="9749" width="14.109375" style="31" customWidth="1"/>
    <col min="9750" max="9984" width="9.109375" style="31"/>
    <col min="9985" max="9985" width="19.88671875" style="31" customWidth="1"/>
    <col min="9986" max="9986" width="16" style="31" customWidth="1"/>
    <col min="9987" max="9987" width="15.6640625" style="31" customWidth="1"/>
    <col min="9988" max="9988" width="17.6640625" style="31" customWidth="1"/>
    <col min="9989" max="9990" width="15.6640625" style="31" customWidth="1"/>
    <col min="9991" max="9991" width="16.6640625" style="31" customWidth="1"/>
    <col min="9992" max="9992" width="16.33203125" style="31" customWidth="1"/>
    <col min="9993" max="9993" width="17.6640625" style="31" customWidth="1"/>
    <col min="9994" max="9994" width="14" style="31" customWidth="1"/>
    <col min="9995" max="9995" width="15" style="31" customWidth="1"/>
    <col min="9996" max="9996" width="4" style="31" customWidth="1"/>
    <col min="9997" max="9997" width="9.109375" style="31"/>
    <col min="9998" max="9998" width="11.5546875" style="31" customWidth="1"/>
    <col min="9999" max="10001" width="9.109375" style="31"/>
    <col min="10002" max="10002" width="10" style="31" bestFit="1" customWidth="1"/>
    <col min="10003" max="10003" width="13.44140625" style="31" customWidth="1"/>
    <col min="10004" max="10004" width="14.44140625" style="31" bestFit="1" customWidth="1"/>
    <col min="10005" max="10005" width="14.109375" style="31" customWidth="1"/>
    <col min="10006" max="10240" width="9.109375" style="31"/>
    <col min="10241" max="10241" width="19.88671875" style="31" customWidth="1"/>
    <col min="10242" max="10242" width="16" style="31" customWidth="1"/>
    <col min="10243" max="10243" width="15.6640625" style="31" customWidth="1"/>
    <col min="10244" max="10244" width="17.6640625" style="31" customWidth="1"/>
    <col min="10245" max="10246" width="15.6640625" style="31" customWidth="1"/>
    <col min="10247" max="10247" width="16.6640625" style="31" customWidth="1"/>
    <col min="10248" max="10248" width="16.33203125" style="31" customWidth="1"/>
    <col min="10249" max="10249" width="17.6640625" style="31" customWidth="1"/>
    <col min="10250" max="10250" width="14" style="31" customWidth="1"/>
    <col min="10251" max="10251" width="15" style="31" customWidth="1"/>
    <col min="10252" max="10252" width="4" style="31" customWidth="1"/>
    <col min="10253" max="10253" width="9.109375" style="31"/>
    <col min="10254" max="10254" width="11.5546875" style="31" customWidth="1"/>
    <col min="10255" max="10257" width="9.109375" style="31"/>
    <col min="10258" max="10258" width="10" style="31" bestFit="1" customWidth="1"/>
    <col min="10259" max="10259" width="13.44140625" style="31" customWidth="1"/>
    <col min="10260" max="10260" width="14.44140625" style="31" bestFit="1" customWidth="1"/>
    <col min="10261" max="10261" width="14.109375" style="31" customWidth="1"/>
    <col min="10262" max="10496" width="9.109375" style="31"/>
    <col min="10497" max="10497" width="19.88671875" style="31" customWidth="1"/>
    <col min="10498" max="10498" width="16" style="31" customWidth="1"/>
    <col min="10499" max="10499" width="15.6640625" style="31" customWidth="1"/>
    <col min="10500" max="10500" width="17.6640625" style="31" customWidth="1"/>
    <col min="10501" max="10502" width="15.6640625" style="31" customWidth="1"/>
    <col min="10503" max="10503" width="16.6640625" style="31" customWidth="1"/>
    <col min="10504" max="10504" width="16.33203125" style="31" customWidth="1"/>
    <col min="10505" max="10505" width="17.6640625" style="31" customWidth="1"/>
    <col min="10506" max="10506" width="14" style="31" customWidth="1"/>
    <col min="10507" max="10507" width="15" style="31" customWidth="1"/>
    <col min="10508" max="10508" width="4" style="31" customWidth="1"/>
    <col min="10509" max="10509" width="9.109375" style="31"/>
    <col min="10510" max="10510" width="11.5546875" style="31" customWidth="1"/>
    <col min="10511" max="10513" width="9.109375" style="31"/>
    <col min="10514" max="10514" width="10" style="31" bestFit="1" customWidth="1"/>
    <col min="10515" max="10515" width="13.44140625" style="31" customWidth="1"/>
    <col min="10516" max="10516" width="14.44140625" style="31" bestFit="1" customWidth="1"/>
    <col min="10517" max="10517" width="14.109375" style="31" customWidth="1"/>
    <col min="10518" max="10752" width="9.109375" style="31"/>
    <col min="10753" max="10753" width="19.88671875" style="31" customWidth="1"/>
    <col min="10754" max="10754" width="16" style="31" customWidth="1"/>
    <col min="10755" max="10755" width="15.6640625" style="31" customWidth="1"/>
    <col min="10756" max="10756" width="17.6640625" style="31" customWidth="1"/>
    <col min="10757" max="10758" width="15.6640625" style="31" customWidth="1"/>
    <col min="10759" max="10759" width="16.6640625" style="31" customWidth="1"/>
    <col min="10760" max="10760" width="16.33203125" style="31" customWidth="1"/>
    <col min="10761" max="10761" width="17.6640625" style="31" customWidth="1"/>
    <col min="10762" max="10762" width="14" style="31" customWidth="1"/>
    <col min="10763" max="10763" width="15" style="31" customWidth="1"/>
    <col min="10764" max="10764" width="4" style="31" customWidth="1"/>
    <col min="10765" max="10765" width="9.109375" style="31"/>
    <col min="10766" max="10766" width="11.5546875" style="31" customWidth="1"/>
    <col min="10767" max="10769" width="9.109375" style="31"/>
    <col min="10770" max="10770" width="10" style="31" bestFit="1" customWidth="1"/>
    <col min="10771" max="10771" width="13.44140625" style="31" customWidth="1"/>
    <col min="10772" max="10772" width="14.44140625" style="31" bestFit="1" customWidth="1"/>
    <col min="10773" max="10773" width="14.109375" style="31" customWidth="1"/>
    <col min="10774" max="11008" width="9.109375" style="31"/>
    <col min="11009" max="11009" width="19.88671875" style="31" customWidth="1"/>
    <col min="11010" max="11010" width="16" style="31" customWidth="1"/>
    <col min="11011" max="11011" width="15.6640625" style="31" customWidth="1"/>
    <col min="11012" max="11012" width="17.6640625" style="31" customWidth="1"/>
    <col min="11013" max="11014" width="15.6640625" style="31" customWidth="1"/>
    <col min="11015" max="11015" width="16.6640625" style="31" customWidth="1"/>
    <col min="11016" max="11016" width="16.33203125" style="31" customWidth="1"/>
    <col min="11017" max="11017" width="17.6640625" style="31" customWidth="1"/>
    <col min="11018" max="11018" width="14" style="31" customWidth="1"/>
    <col min="11019" max="11019" width="15" style="31" customWidth="1"/>
    <col min="11020" max="11020" width="4" style="31" customWidth="1"/>
    <col min="11021" max="11021" width="9.109375" style="31"/>
    <col min="11022" max="11022" width="11.5546875" style="31" customWidth="1"/>
    <col min="11023" max="11025" width="9.109375" style="31"/>
    <col min="11026" max="11026" width="10" style="31" bestFit="1" customWidth="1"/>
    <col min="11027" max="11027" width="13.44140625" style="31" customWidth="1"/>
    <col min="11028" max="11028" width="14.44140625" style="31" bestFit="1" customWidth="1"/>
    <col min="11029" max="11029" width="14.109375" style="31" customWidth="1"/>
    <col min="11030" max="11264" width="9.109375" style="31"/>
    <col min="11265" max="11265" width="19.88671875" style="31" customWidth="1"/>
    <col min="11266" max="11266" width="16" style="31" customWidth="1"/>
    <col min="11267" max="11267" width="15.6640625" style="31" customWidth="1"/>
    <col min="11268" max="11268" width="17.6640625" style="31" customWidth="1"/>
    <col min="11269" max="11270" width="15.6640625" style="31" customWidth="1"/>
    <col min="11271" max="11271" width="16.6640625" style="31" customWidth="1"/>
    <col min="11272" max="11272" width="16.33203125" style="31" customWidth="1"/>
    <col min="11273" max="11273" width="17.6640625" style="31" customWidth="1"/>
    <col min="11274" max="11274" width="14" style="31" customWidth="1"/>
    <col min="11275" max="11275" width="15" style="31" customWidth="1"/>
    <col min="11276" max="11276" width="4" style="31" customWidth="1"/>
    <col min="11277" max="11277" width="9.109375" style="31"/>
    <col min="11278" max="11278" width="11.5546875" style="31" customWidth="1"/>
    <col min="11279" max="11281" width="9.109375" style="31"/>
    <col min="11282" max="11282" width="10" style="31" bestFit="1" customWidth="1"/>
    <col min="11283" max="11283" width="13.44140625" style="31" customWidth="1"/>
    <col min="11284" max="11284" width="14.44140625" style="31" bestFit="1" customWidth="1"/>
    <col min="11285" max="11285" width="14.109375" style="31" customWidth="1"/>
    <col min="11286" max="11520" width="9.109375" style="31"/>
    <col min="11521" max="11521" width="19.88671875" style="31" customWidth="1"/>
    <col min="11522" max="11522" width="16" style="31" customWidth="1"/>
    <col min="11523" max="11523" width="15.6640625" style="31" customWidth="1"/>
    <col min="11524" max="11524" width="17.6640625" style="31" customWidth="1"/>
    <col min="11525" max="11526" width="15.6640625" style="31" customWidth="1"/>
    <col min="11527" max="11527" width="16.6640625" style="31" customWidth="1"/>
    <col min="11528" max="11528" width="16.33203125" style="31" customWidth="1"/>
    <col min="11529" max="11529" width="17.6640625" style="31" customWidth="1"/>
    <col min="11530" max="11530" width="14" style="31" customWidth="1"/>
    <col min="11531" max="11531" width="15" style="31" customWidth="1"/>
    <col min="11532" max="11532" width="4" style="31" customWidth="1"/>
    <col min="11533" max="11533" width="9.109375" style="31"/>
    <col min="11534" max="11534" width="11.5546875" style="31" customWidth="1"/>
    <col min="11535" max="11537" width="9.109375" style="31"/>
    <col min="11538" max="11538" width="10" style="31" bestFit="1" customWidth="1"/>
    <col min="11539" max="11539" width="13.44140625" style="31" customWidth="1"/>
    <col min="11540" max="11540" width="14.44140625" style="31" bestFit="1" customWidth="1"/>
    <col min="11541" max="11541" width="14.109375" style="31" customWidth="1"/>
    <col min="11542" max="11776" width="9.109375" style="31"/>
    <col min="11777" max="11777" width="19.88671875" style="31" customWidth="1"/>
    <col min="11778" max="11778" width="16" style="31" customWidth="1"/>
    <col min="11779" max="11779" width="15.6640625" style="31" customWidth="1"/>
    <col min="11780" max="11780" width="17.6640625" style="31" customWidth="1"/>
    <col min="11781" max="11782" width="15.6640625" style="31" customWidth="1"/>
    <col min="11783" max="11783" width="16.6640625" style="31" customWidth="1"/>
    <col min="11784" max="11784" width="16.33203125" style="31" customWidth="1"/>
    <col min="11785" max="11785" width="17.6640625" style="31" customWidth="1"/>
    <col min="11786" max="11786" width="14" style="31" customWidth="1"/>
    <col min="11787" max="11787" width="15" style="31" customWidth="1"/>
    <col min="11788" max="11788" width="4" style="31" customWidth="1"/>
    <col min="11789" max="11789" width="9.109375" style="31"/>
    <col min="11790" max="11790" width="11.5546875" style="31" customWidth="1"/>
    <col min="11791" max="11793" width="9.109375" style="31"/>
    <col min="11794" max="11794" width="10" style="31" bestFit="1" customWidth="1"/>
    <col min="11795" max="11795" width="13.44140625" style="31" customWidth="1"/>
    <col min="11796" max="11796" width="14.44140625" style="31" bestFit="1" customWidth="1"/>
    <col min="11797" max="11797" width="14.109375" style="31" customWidth="1"/>
    <col min="11798" max="12032" width="9.109375" style="31"/>
    <col min="12033" max="12033" width="19.88671875" style="31" customWidth="1"/>
    <col min="12034" max="12034" width="16" style="31" customWidth="1"/>
    <col min="12035" max="12035" width="15.6640625" style="31" customWidth="1"/>
    <col min="12036" max="12036" width="17.6640625" style="31" customWidth="1"/>
    <col min="12037" max="12038" width="15.6640625" style="31" customWidth="1"/>
    <col min="12039" max="12039" width="16.6640625" style="31" customWidth="1"/>
    <col min="12040" max="12040" width="16.33203125" style="31" customWidth="1"/>
    <col min="12041" max="12041" width="17.6640625" style="31" customWidth="1"/>
    <col min="12042" max="12042" width="14" style="31" customWidth="1"/>
    <col min="12043" max="12043" width="15" style="31" customWidth="1"/>
    <col min="12044" max="12044" width="4" style="31" customWidth="1"/>
    <col min="12045" max="12045" width="9.109375" style="31"/>
    <col min="12046" max="12046" width="11.5546875" style="31" customWidth="1"/>
    <col min="12047" max="12049" width="9.109375" style="31"/>
    <col min="12050" max="12050" width="10" style="31" bestFit="1" customWidth="1"/>
    <col min="12051" max="12051" width="13.44140625" style="31" customWidth="1"/>
    <col min="12052" max="12052" width="14.44140625" style="31" bestFit="1" customWidth="1"/>
    <col min="12053" max="12053" width="14.109375" style="31" customWidth="1"/>
    <col min="12054" max="12288" width="9.109375" style="31"/>
    <col min="12289" max="12289" width="19.88671875" style="31" customWidth="1"/>
    <col min="12290" max="12290" width="16" style="31" customWidth="1"/>
    <col min="12291" max="12291" width="15.6640625" style="31" customWidth="1"/>
    <col min="12292" max="12292" width="17.6640625" style="31" customWidth="1"/>
    <col min="12293" max="12294" width="15.6640625" style="31" customWidth="1"/>
    <col min="12295" max="12295" width="16.6640625" style="31" customWidth="1"/>
    <col min="12296" max="12296" width="16.33203125" style="31" customWidth="1"/>
    <col min="12297" max="12297" width="17.6640625" style="31" customWidth="1"/>
    <col min="12298" max="12298" width="14" style="31" customWidth="1"/>
    <col min="12299" max="12299" width="15" style="31" customWidth="1"/>
    <col min="12300" max="12300" width="4" style="31" customWidth="1"/>
    <col min="12301" max="12301" width="9.109375" style="31"/>
    <col min="12302" max="12302" width="11.5546875" style="31" customWidth="1"/>
    <col min="12303" max="12305" width="9.109375" style="31"/>
    <col min="12306" max="12306" width="10" style="31" bestFit="1" customWidth="1"/>
    <col min="12307" max="12307" width="13.44140625" style="31" customWidth="1"/>
    <col min="12308" max="12308" width="14.44140625" style="31" bestFit="1" customWidth="1"/>
    <col min="12309" max="12309" width="14.109375" style="31" customWidth="1"/>
    <col min="12310" max="12544" width="9.109375" style="31"/>
    <col min="12545" max="12545" width="19.88671875" style="31" customWidth="1"/>
    <col min="12546" max="12546" width="16" style="31" customWidth="1"/>
    <col min="12547" max="12547" width="15.6640625" style="31" customWidth="1"/>
    <col min="12548" max="12548" width="17.6640625" style="31" customWidth="1"/>
    <col min="12549" max="12550" width="15.6640625" style="31" customWidth="1"/>
    <col min="12551" max="12551" width="16.6640625" style="31" customWidth="1"/>
    <col min="12552" max="12552" width="16.33203125" style="31" customWidth="1"/>
    <col min="12553" max="12553" width="17.6640625" style="31" customWidth="1"/>
    <col min="12554" max="12554" width="14" style="31" customWidth="1"/>
    <col min="12555" max="12555" width="15" style="31" customWidth="1"/>
    <col min="12556" max="12556" width="4" style="31" customWidth="1"/>
    <col min="12557" max="12557" width="9.109375" style="31"/>
    <col min="12558" max="12558" width="11.5546875" style="31" customWidth="1"/>
    <col min="12559" max="12561" width="9.109375" style="31"/>
    <col min="12562" max="12562" width="10" style="31" bestFit="1" customWidth="1"/>
    <col min="12563" max="12563" width="13.44140625" style="31" customWidth="1"/>
    <col min="12564" max="12564" width="14.44140625" style="31" bestFit="1" customWidth="1"/>
    <col min="12565" max="12565" width="14.109375" style="31" customWidth="1"/>
    <col min="12566" max="12800" width="9.109375" style="31"/>
    <col min="12801" max="12801" width="19.88671875" style="31" customWidth="1"/>
    <col min="12802" max="12802" width="16" style="31" customWidth="1"/>
    <col min="12803" max="12803" width="15.6640625" style="31" customWidth="1"/>
    <col min="12804" max="12804" width="17.6640625" style="31" customWidth="1"/>
    <col min="12805" max="12806" width="15.6640625" style="31" customWidth="1"/>
    <col min="12807" max="12807" width="16.6640625" style="31" customWidth="1"/>
    <col min="12808" max="12808" width="16.33203125" style="31" customWidth="1"/>
    <col min="12809" max="12809" width="17.6640625" style="31" customWidth="1"/>
    <col min="12810" max="12810" width="14" style="31" customWidth="1"/>
    <col min="12811" max="12811" width="15" style="31" customWidth="1"/>
    <col min="12812" max="12812" width="4" style="31" customWidth="1"/>
    <col min="12813" max="12813" width="9.109375" style="31"/>
    <col min="12814" max="12814" width="11.5546875" style="31" customWidth="1"/>
    <col min="12815" max="12817" width="9.109375" style="31"/>
    <col min="12818" max="12818" width="10" style="31" bestFit="1" customWidth="1"/>
    <col min="12819" max="12819" width="13.44140625" style="31" customWidth="1"/>
    <col min="12820" max="12820" width="14.44140625" style="31" bestFit="1" customWidth="1"/>
    <col min="12821" max="12821" width="14.109375" style="31" customWidth="1"/>
    <col min="12822" max="13056" width="9.109375" style="31"/>
    <col min="13057" max="13057" width="19.88671875" style="31" customWidth="1"/>
    <col min="13058" max="13058" width="16" style="31" customWidth="1"/>
    <col min="13059" max="13059" width="15.6640625" style="31" customWidth="1"/>
    <col min="13060" max="13060" width="17.6640625" style="31" customWidth="1"/>
    <col min="13061" max="13062" width="15.6640625" style="31" customWidth="1"/>
    <col min="13063" max="13063" width="16.6640625" style="31" customWidth="1"/>
    <col min="13064" max="13064" width="16.33203125" style="31" customWidth="1"/>
    <col min="13065" max="13065" width="17.6640625" style="31" customWidth="1"/>
    <col min="13066" max="13066" width="14" style="31" customWidth="1"/>
    <col min="13067" max="13067" width="15" style="31" customWidth="1"/>
    <col min="13068" max="13068" width="4" style="31" customWidth="1"/>
    <col min="13069" max="13069" width="9.109375" style="31"/>
    <col min="13070" max="13070" width="11.5546875" style="31" customWidth="1"/>
    <col min="13071" max="13073" width="9.109375" style="31"/>
    <col min="13074" max="13074" width="10" style="31" bestFit="1" customWidth="1"/>
    <col min="13075" max="13075" width="13.44140625" style="31" customWidth="1"/>
    <col min="13076" max="13076" width="14.44140625" style="31" bestFit="1" customWidth="1"/>
    <col min="13077" max="13077" width="14.109375" style="31" customWidth="1"/>
    <col min="13078" max="13312" width="9.109375" style="31"/>
    <col min="13313" max="13313" width="19.88671875" style="31" customWidth="1"/>
    <col min="13314" max="13314" width="16" style="31" customWidth="1"/>
    <col min="13315" max="13315" width="15.6640625" style="31" customWidth="1"/>
    <col min="13316" max="13316" width="17.6640625" style="31" customWidth="1"/>
    <col min="13317" max="13318" width="15.6640625" style="31" customWidth="1"/>
    <col min="13319" max="13319" width="16.6640625" style="31" customWidth="1"/>
    <col min="13320" max="13320" width="16.33203125" style="31" customWidth="1"/>
    <col min="13321" max="13321" width="17.6640625" style="31" customWidth="1"/>
    <col min="13322" max="13322" width="14" style="31" customWidth="1"/>
    <col min="13323" max="13323" width="15" style="31" customWidth="1"/>
    <col min="13324" max="13324" width="4" style="31" customWidth="1"/>
    <col min="13325" max="13325" width="9.109375" style="31"/>
    <col min="13326" max="13326" width="11.5546875" style="31" customWidth="1"/>
    <col min="13327" max="13329" width="9.109375" style="31"/>
    <col min="13330" max="13330" width="10" style="31" bestFit="1" customWidth="1"/>
    <col min="13331" max="13331" width="13.44140625" style="31" customWidth="1"/>
    <col min="13332" max="13332" width="14.44140625" style="31" bestFit="1" customWidth="1"/>
    <col min="13333" max="13333" width="14.109375" style="31" customWidth="1"/>
    <col min="13334" max="13568" width="9.109375" style="31"/>
    <col min="13569" max="13569" width="19.88671875" style="31" customWidth="1"/>
    <col min="13570" max="13570" width="16" style="31" customWidth="1"/>
    <col min="13571" max="13571" width="15.6640625" style="31" customWidth="1"/>
    <col min="13572" max="13572" width="17.6640625" style="31" customWidth="1"/>
    <col min="13573" max="13574" width="15.6640625" style="31" customWidth="1"/>
    <col min="13575" max="13575" width="16.6640625" style="31" customWidth="1"/>
    <col min="13576" max="13576" width="16.33203125" style="31" customWidth="1"/>
    <col min="13577" max="13577" width="17.6640625" style="31" customWidth="1"/>
    <col min="13578" max="13578" width="14" style="31" customWidth="1"/>
    <col min="13579" max="13579" width="15" style="31" customWidth="1"/>
    <col min="13580" max="13580" width="4" style="31" customWidth="1"/>
    <col min="13581" max="13581" width="9.109375" style="31"/>
    <col min="13582" max="13582" width="11.5546875" style="31" customWidth="1"/>
    <col min="13583" max="13585" width="9.109375" style="31"/>
    <col min="13586" max="13586" width="10" style="31" bestFit="1" customWidth="1"/>
    <col min="13587" max="13587" width="13.44140625" style="31" customWidth="1"/>
    <col min="13588" max="13588" width="14.44140625" style="31" bestFit="1" customWidth="1"/>
    <col min="13589" max="13589" width="14.109375" style="31" customWidth="1"/>
    <col min="13590" max="13824" width="9.109375" style="31"/>
    <col min="13825" max="13825" width="19.88671875" style="31" customWidth="1"/>
    <col min="13826" max="13826" width="16" style="31" customWidth="1"/>
    <col min="13827" max="13827" width="15.6640625" style="31" customWidth="1"/>
    <col min="13828" max="13828" width="17.6640625" style="31" customWidth="1"/>
    <col min="13829" max="13830" width="15.6640625" style="31" customWidth="1"/>
    <col min="13831" max="13831" width="16.6640625" style="31" customWidth="1"/>
    <col min="13832" max="13832" width="16.33203125" style="31" customWidth="1"/>
    <col min="13833" max="13833" width="17.6640625" style="31" customWidth="1"/>
    <col min="13834" max="13834" width="14" style="31" customWidth="1"/>
    <col min="13835" max="13835" width="15" style="31" customWidth="1"/>
    <col min="13836" max="13836" width="4" style="31" customWidth="1"/>
    <col min="13837" max="13837" width="9.109375" style="31"/>
    <col min="13838" max="13838" width="11.5546875" style="31" customWidth="1"/>
    <col min="13839" max="13841" width="9.109375" style="31"/>
    <col min="13842" max="13842" width="10" style="31" bestFit="1" customWidth="1"/>
    <col min="13843" max="13843" width="13.44140625" style="31" customWidth="1"/>
    <col min="13844" max="13844" width="14.44140625" style="31" bestFit="1" customWidth="1"/>
    <col min="13845" max="13845" width="14.109375" style="31" customWidth="1"/>
    <col min="13846" max="14080" width="9.109375" style="31"/>
    <col min="14081" max="14081" width="19.88671875" style="31" customWidth="1"/>
    <col min="14082" max="14082" width="16" style="31" customWidth="1"/>
    <col min="14083" max="14083" width="15.6640625" style="31" customWidth="1"/>
    <col min="14084" max="14084" width="17.6640625" style="31" customWidth="1"/>
    <col min="14085" max="14086" width="15.6640625" style="31" customWidth="1"/>
    <col min="14087" max="14087" width="16.6640625" style="31" customWidth="1"/>
    <col min="14088" max="14088" width="16.33203125" style="31" customWidth="1"/>
    <col min="14089" max="14089" width="17.6640625" style="31" customWidth="1"/>
    <col min="14090" max="14090" width="14" style="31" customWidth="1"/>
    <col min="14091" max="14091" width="15" style="31" customWidth="1"/>
    <col min="14092" max="14092" width="4" style="31" customWidth="1"/>
    <col min="14093" max="14093" width="9.109375" style="31"/>
    <col min="14094" max="14094" width="11.5546875" style="31" customWidth="1"/>
    <col min="14095" max="14097" width="9.109375" style="31"/>
    <col min="14098" max="14098" width="10" style="31" bestFit="1" customWidth="1"/>
    <col min="14099" max="14099" width="13.44140625" style="31" customWidth="1"/>
    <col min="14100" max="14100" width="14.44140625" style="31" bestFit="1" customWidth="1"/>
    <col min="14101" max="14101" width="14.109375" style="31" customWidth="1"/>
    <col min="14102" max="14336" width="9.109375" style="31"/>
    <col min="14337" max="14337" width="19.88671875" style="31" customWidth="1"/>
    <col min="14338" max="14338" width="16" style="31" customWidth="1"/>
    <col min="14339" max="14339" width="15.6640625" style="31" customWidth="1"/>
    <col min="14340" max="14340" width="17.6640625" style="31" customWidth="1"/>
    <col min="14341" max="14342" width="15.6640625" style="31" customWidth="1"/>
    <col min="14343" max="14343" width="16.6640625" style="31" customWidth="1"/>
    <col min="14344" max="14344" width="16.33203125" style="31" customWidth="1"/>
    <col min="14345" max="14345" width="17.6640625" style="31" customWidth="1"/>
    <col min="14346" max="14346" width="14" style="31" customWidth="1"/>
    <col min="14347" max="14347" width="15" style="31" customWidth="1"/>
    <col min="14348" max="14348" width="4" style="31" customWidth="1"/>
    <col min="14349" max="14349" width="9.109375" style="31"/>
    <col min="14350" max="14350" width="11.5546875" style="31" customWidth="1"/>
    <col min="14351" max="14353" width="9.109375" style="31"/>
    <col min="14354" max="14354" width="10" style="31" bestFit="1" customWidth="1"/>
    <col min="14355" max="14355" width="13.44140625" style="31" customWidth="1"/>
    <col min="14356" max="14356" width="14.44140625" style="31" bestFit="1" customWidth="1"/>
    <col min="14357" max="14357" width="14.109375" style="31" customWidth="1"/>
    <col min="14358" max="14592" width="9.109375" style="31"/>
    <col min="14593" max="14593" width="19.88671875" style="31" customWidth="1"/>
    <col min="14594" max="14594" width="16" style="31" customWidth="1"/>
    <col min="14595" max="14595" width="15.6640625" style="31" customWidth="1"/>
    <col min="14596" max="14596" width="17.6640625" style="31" customWidth="1"/>
    <col min="14597" max="14598" width="15.6640625" style="31" customWidth="1"/>
    <col min="14599" max="14599" width="16.6640625" style="31" customWidth="1"/>
    <col min="14600" max="14600" width="16.33203125" style="31" customWidth="1"/>
    <col min="14601" max="14601" width="17.6640625" style="31" customWidth="1"/>
    <col min="14602" max="14602" width="14" style="31" customWidth="1"/>
    <col min="14603" max="14603" width="15" style="31" customWidth="1"/>
    <col min="14604" max="14604" width="4" style="31" customWidth="1"/>
    <col min="14605" max="14605" width="9.109375" style="31"/>
    <col min="14606" max="14606" width="11.5546875" style="31" customWidth="1"/>
    <col min="14607" max="14609" width="9.109375" style="31"/>
    <col min="14610" max="14610" width="10" style="31" bestFit="1" customWidth="1"/>
    <col min="14611" max="14611" width="13.44140625" style="31" customWidth="1"/>
    <col min="14612" max="14612" width="14.44140625" style="31" bestFit="1" customWidth="1"/>
    <col min="14613" max="14613" width="14.109375" style="31" customWidth="1"/>
    <col min="14614" max="14848" width="9.109375" style="31"/>
    <col min="14849" max="14849" width="19.88671875" style="31" customWidth="1"/>
    <col min="14850" max="14850" width="16" style="31" customWidth="1"/>
    <col min="14851" max="14851" width="15.6640625" style="31" customWidth="1"/>
    <col min="14852" max="14852" width="17.6640625" style="31" customWidth="1"/>
    <col min="14853" max="14854" width="15.6640625" style="31" customWidth="1"/>
    <col min="14855" max="14855" width="16.6640625" style="31" customWidth="1"/>
    <col min="14856" max="14856" width="16.33203125" style="31" customWidth="1"/>
    <col min="14857" max="14857" width="17.6640625" style="31" customWidth="1"/>
    <col min="14858" max="14858" width="14" style="31" customWidth="1"/>
    <col min="14859" max="14859" width="15" style="31" customWidth="1"/>
    <col min="14860" max="14860" width="4" style="31" customWidth="1"/>
    <col min="14861" max="14861" width="9.109375" style="31"/>
    <col min="14862" max="14862" width="11.5546875" style="31" customWidth="1"/>
    <col min="14863" max="14865" width="9.109375" style="31"/>
    <col min="14866" max="14866" width="10" style="31" bestFit="1" customWidth="1"/>
    <col min="14867" max="14867" width="13.44140625" style="31" customWidth="1"/>
    <col min="14868" max="14868" width="14.44140625" style="31" bestFit="1" customWidth="1"/>
    <col min="14869" max="14869" width="14.109375" style="31" customWidth="1"/>
    <col min="14870" max="15104" width="9.109375" style="31"/>
    <col min="15105" max="15105" width="19.88671875" style="31" customWidth="1"/>
    <col min="15106" max="15106" width="16" style="31" customWidth="1"/>
    <col min="15107" max="15107" width="15.6640625" style="31" customWidth="1"/>
    <col min="15108" max="15108" width="17.6640625" style="31" customWidth="1"/>
    <col min="15109" max="15110" width="15.6640625" style="31" customWidth="1"/>
    <col min="15111" max="15111" width="16.6640625" style="31" customWidth="1"/>
    <col min="15112" max="15112" width="16.33203125" style="31" customWidth="1"/>
    <col min="15113" max="15113" width="17.6640625" style="31" customWidth="1"/>
    <col min="15114" max="15114" width="14" style="31" customWidth="1"/>
    <col min="15115" max="15115" width="15" style="31" customWidth="1"/>
    <col min="15116" max="15116" width="4" style="31" customWidth="1"/>
    <col min="15117" max="15117" width="9.109375" style="31"/>
    <col min="15118" max="15118" width="11.5546875" style="31" customWidth="1"/>
    <col min="15119" max="15121" width="9.109375" style="31"/>
    <col min="15122" max="15122" width="10" style="31" bestFit="1" customWidth="1"/>
    <col min="15123" max="15123" width="13.44140625" style="31" customWidth="1"/>
    <col min="15124" max="15124" width="14.44140625" style="31" bestFit="1" customWidth="1"/>
    <col min="15125" max="15125" width="14.109375" style="31" customWidth="1"/>
    <col min="15126" max="15360" width="9.109375" style="31"/>
    <col min="15361" max="15361" width="19.88671875" style="31" customWidth="1"/>
    <col min="15362" max="15362" width="16" style="31" customWidth="1"/>
    <col min="15363" max="15363" width="15.6640625" style="31" customWidth="1"/>
    <col min="15364" max="15364" width="17.6640625" style="31" customWidth="1"/>
    <col min="15365" max="15366" width="15.6640625" style="31" customWidth="1"/>
    <col min="15367" max="15367" width="16.6640625" style="31" customWidth="1"/>
    <col min="15368" max="15368" width="16.33203125" style="31" customWidth="1"/>
    <col min="15369" max="15369" width="17.6640625" style="31" customWidth="1"/>
    <col min="15370" max="15370" width="14" style="31" customWidth="1"/>
    <col min="15371" max="15371" width="15" style="31" customWidth="1"/>
    <col min="15372" max="15372" width="4" style="31" customWidth="1"/>
    <col min="15373" max="15373" width="9.109375" style="31"/>
    <col min="15374" max="15374" width="11.5546875" style="31" customWidth="1"/>
    <col min="15375" max="15377" width="9.109375" style="31"/>
    <col min="15378" max="15378" width="10" style="31" bestFit="1" customWidth="1"/>
    <col min="15379" max="15379" width="13.44140625" style="31" customWidth="1"/>
    <col min="15380" max="15380" width="14.44140625" style="31" bestFit="1" customWidth="1"/>
    <col min="15381" max="15381" width="14.109375" style="31" customWidth="1"/>
    <col min="15382" max="15616" width="9.109375" style="31"/>
    <col min="15617" max="15617" width="19.88671875" style="31" customWidth="1"/>
    <col min="15618" max="15618" width="16" style="31" customWidth="1"/>
    <col min="15619" max="15619" width="15.6640625" style="31" customWidth="1"/>
    <col min="15620" max="15620" width="17.6640625" style="31" customWidth="1"/>
    <col min="15621" max="15622" width="15.6640625" style="31" customWidth="1"/>
    <col min="15623" max="15623" width="16.6640625" style="31" customWidth="1"/>
    <col min="15624" max="15624" width="16.33203125" style="31" customWidth="1"/>
    <col min="15625" max="15625" width="17.6640625" style="31" customWidth="1"/>
    <col min="15626" max="15626" width="14" style="31" customWidth="1"/>
    <col min="15627" max="15627" width="15" style="31" customWidth="1"/>
    <col min="15628" max="15628" width="4" style="31" customWidth="1"/>
    <col min="15629" max="15629" width="9.109375" style="31"/>
    <col min="15630" max="15630" width="11.5546875" style="31" customWidth="1"/>
    <col min="15631" max="15633" width="9.109375" style="31"/>
    <col min="15634" max="15634" width="10" style="31" bestFit="1" customWidth="1"/>
    <col min="15635" max="15635" width="13.44140625" style="31" customWidth="1"/>
    <col min="15636" max="15636" width="14.44140625" style="31" bestFit="1" customWidth="1"/>
    <col min="15637" max="15637" width="14.109375" style="31" customWidth="1"/>
    <col min="15638" max="15872" width="9.109375" style="31"/>
    <col min="15873" max="15873" width="19.88671875" style="31" customWidth="1"/>
    <col min="15874" max="15874" width="16" style="31" customWidth="1"/>
    <col min="15875" max="15875" width="15.6640625" style="31" customWidth="1"/>
    <col min="15876" max="15876" width="17.6640625" style="31" customWidth="1"/>
    <col min="15877" max="15878" width="15.6640625" style="31" customWidth="1"/>
    <col min="15879" max="15879" width="16.6640625" style="31" customWidth="1"/>
    <col min="15880" max="15880" width="16.33203125" style="31" customWidth="1"/>
    <col min="15881" max="15881" width="17.6640625" style="31" customWidth="1"/>
    <col min="15882" max="15882" width="14" style="31" customWidth="1"/>
    <col min="15883" max="15883" width="15" style="31" customWidth="1"/>
    <col min="15884" max="15884" width="4" style="31" customWidth="1"/>
    <col min="15885" max="15885" width="9.109375" style="31"/>
    <col min="15886" max="15886" width="11.5546875" style="31" customWidth="1"/>
    <col min="15887" max="15889" width="9.109375" style="31"/>
    <col min="15890" max="15890" width="10" style="31" bestFit="1" customWidth="1"/>
    <col min="15891" max="15891" width="13.44140625" style="31" customWidth="1"/>
    <col min="15892" max="15892" width="14.44140625" style="31" bestFit="1" customWidth="1"/>
    <col min="15893" max="15893" width="14.109375" style="31" customWidth="1"/>
    <col min="15894" max="16128" width="9.109375" style="31"/>
    <col min="16129" max="16129" width="19.88671875" style="31" customWidth="1"/>
    <col min="16130" max="16130" width="16" style="31" customWidth="1"/>
    <col min="16131" max="16131" width="15.6640625" style="31" customWidth="1"/>
    <col min="16132" max="16132" width="17.6640625" style="31" customWidth="1"/>
    <col min="16133" max="16134" width="15.6640625" style="31" customWidth="1"/>
    <col min="16135" max="16135" width="16.6640625" style="31" customWidth="1"/>
    <col min="16136" max="16136" width="16.33203125" style="31" customWidth="1"/>
    <col min="16137" max="16137" width="17.6640625" style="31" customWidth="1"/>
    <col min="16138" max="16138" width="14" style="31" customWidth="1"/>
    <col min="16139" max="16139" width="15" style="31" customWidth="1"/>
    <col min="16140" max="16140" width="4" style="31" customWidth="1"/>
    <col min="16141" max="16141" width="9.109375" style="31"/>
    <col min="16142" max="16142" width="11.5546875" style="31" customWidth="1"/>
    <col min="16143" max="16145" width="9.109375" style="31"/>
    <col min="16146" max="16146" width="10" style="31" bestFit="1" customWidth="1"/>
    <col min="16147" max="16147" width="13.44140625" style="31" customWidth="1"/>
    <col min="16148" max="16148" width="14.44140625" style="31" bestFit="1" customWidth="1"/>
    <col min="16149" max="16149" width="14.109375" style="31" customWidth="1"/>
    <col min="16150" max="16384" width="9.109375" style="31"/>
  </cols>
  <sheetData>
    <row r="1" spans="1:11" ht="26.25" customHeight="1">
      <c r="A1" s="340" t="s">
        <v>55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</row>
    <row r="2" spans="1:11" s="33" customFormat="1" ht="15" customHeight="1">
      <c r="A2" s="47" t="s">
        <v>47</v>
      </c>
      <c r="B2" s="342" t="s">
        <v>48</v>
      </c>
      <c r="C2" s="342"/>
      <c r="D2" s="48"/>
      <c r="E2" s="344"/>
      <c r="F2" s="344"/>
      <c r="G2" s="344"/>
      <c r="H2" s="32"/>
      <c r="I2" s="113" t="s">
        <v>21</v>
      </c>
      <c r="J2" s="32"/>
      <c r="K2" s="88"/>
    </row>
    <row r="3" spans="1:11" s="33" customFormat="1" ht="15" customHeight="1">
      <c r="A3" s="343" t="str">
        <f>'Planilha Orcamentária'!A3</f>
        <v>OBRA: CALÇAMENTO EM BLOQUETE SEXTAVADO</v>
      </c>
      <c r="B3" s="342"/>
      <c r="C3" s="342"/>
      <c r="D3" s="342"/>
      <c r="E3" s="342"/>
      <c r="F3" s="342"/>
      <c r="G3" s="342"/>
      <c r="H3" s="342"/>
      <c r="I3" s="34">
        <f>'Planilha Orcamentária'!G3</f>
        <v>45419</v>
      </c>
      <c r="J3" s="261"/>
      <c r="K3" s="89"/>
    </row>
    <row r="4" spans="1:11" s="33" customFormat="1" ht="30" customHeight="1">
      <c r="A4" s="47" t="s">
        <v>22</v>
      </c>
      <c r="B4" s="342" t="str">
        <f>'Planilha Orcamentária'!B33</f>
        <v>Priscila Cristina de Paula</v>
      </c>
      <c r="C4" s="342"/>
      <c r="D4" s="48" t="str">
        <f>'Planilha Orcamentária'!B35</f>
        <v>Engenheira Civil</v>
      </c>
      <c r="E4" s="342" t="str">
        <f>'Planilha Orcamentária'!E33</f>
        <v>CREA-MG Nº: 142.702/D</v>
      </c>
      <c r="F4" s="342"/>
      <c r="G4" s="48"/>
      <c r="H4" s="48"/>
      <c r="I4" s="34" t="s">
        <v>97</v>
      </c>
      <c r="J4" s="63"/>
      <c r="K4" s="88"/>
    </row>
    <row r="5" spans="1:11" s="33" customFormat="1" ht="36.6" customHeight="1">
      <c r="A5" s="343" t="str">
        <f>'Planilha Orcamentária'!A4</f>
        <v>LOCAL: RUA JOVINO RIBEIRO DE CARVALHO - BAIRRO VÁRZEA  - RUA SEBASTIÃO JOSÉ MARCELINO, RUA JOAQUIM ALMEIDA DELGADO - COMUNIDADE RIO DO PEIXE - BOM JARDIM DE MINAS/MG.</v>
      </c>
      <c r="B5" s="342"/>
      <c r="C5" s="342"/>
      <c r="D5" s="342"/>
      <c r="E5" s="342"/>
      <c r="F5" s="342"/>
      <c r="G5" s="342"/>
      <c r="H5" s="342"/>
      <c r="I5" s="36"/>
      <c r="J5" s="35"/>
      <c r="K5" s="89"/>
    </row>
    <row r="6" spans="1:11" ht="15" customHeight="1">
      <c r="A6" s="98" t="s">
        <v>0</v>
      </c>
      <c r="B6" s="347" t="s">
        <v>23</v>
      </c>
      <c r="C6" s="347"/>
      <c r="D6" s="347"/>
      <c r="E6" s="347"/>
      <c r="F6" s="347"/>
      <c r="G6" s="347"/>
      <c r="H6" s="347"/>
      <c r="I6" s="347"/>
      <c r="J6" s="347"/>
      <c r="K6" s="348"/>
    </row>
    <row r="7" spans="1:11" ht="13.2">
      <c r="A7" s="349"/>
      <c r="B7" s="350"/>
      <c r="C7" s="350"/>
      <c r="D7" s="350"/>
      <c r="E7" s="350"/>
      <c r="F7" s="350"/>
      <c r="G7" s="350"/>
      <c r="H7" s="350"/>
      <c r="I7" s="350"/>
      <c r="J7" s="350"/>
      <c r="K7" s="351"/>
    </row>
    <row r="8" spans="1:11" s="37" customFormat="1" ht="15" customHeight="1">
      <c r="A8" s="99" t="str">
        <f>'Planilha Orcamentária'!A9</f>
        <v>1.0</v>
      </c>
      <c r="B8" s="322" t="str">
        <f>'Planilha Orcamentária'!C9</f>
        <v>SERVIÇOS PRELIMINARES</v>
      </c>
      <c r="C8" s="322"/>
      <c r="D8" s="322"/>
      <c r="E8" s="322"/>
      <c r="F8" s="322"/>
      <c r="G8" s="322"/>
      <c r="H8" s="322"/>
      <c r="I8" s="322"/>
      <c r="J8" s="322"/>
      <c r="K8" s="323"/>
    </row>
    <row r="9" spans="1:11" s="37" customFormat="1" ht="13.2">
      <c r="A9" s="38"/>
      <c r="B9" s="39"/>
      <c r="C9" s="40"/>
      <c r="D9" s="90"/>
      <c r="E9" s="90"/>
      <c r="F9" s="90"/>
      <c r="G9" s="41"/>
      <c r="H9" s="90"/>
      <c r="I9" s="90"/>
      <c r="J9" s="41"/>
      <c r="K9" s="42"/>
    </row>
    <row r="10" spans="1:11" s="43" customFormat="1" ht="30" customHeight="1">
      <c r="A10" s="150" t="str">
        <f>'Planilha Orcamentária'!A10</f>
        <v>1.1</v>
      </c>
      <c r="B10" s="312" t="str">
        <f>'Planilha Orcamentária'!C10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C10" s="312"/>
      <c r="D10" s="312"/>
      <c r="E10" s="312"/>
      <c r="F10" s="312"/>
      <c r="G10" s="312"/>
      <c r="H10" s="312"/>
      <c r="I10" s="312"/>
      <c r="J10" s="312"/>
      <c r="K10" s="313"/>
    </row>
    <row r="11" spans="1:11" s="37" customFormat="1" ht="13.2">
      <c r="A11" s="38"/>
      <c r="B11" s="39"/>
      <c r="C11" s="40"/>
      <c r="D11" s="91"/>
      <c r="E11" s="91"/>
      <c r="F11" s="91"/>
      <c r="G11" s="44"/>
      <c r="H11" s="91"/>
      <c r="I11" s="91"/>
      <c r="J11" s="44"/>
      <c r="K11" s="42"/>
    </row>
    <row r="12" spans="1:11" s="37" customFormat="1" ht="15" customHeight="1">
      <c r="A12" s="45" t="s">
        <v>24</v>
      </c>
      <c r="B12" s="92">
        <v>1</v>
      </c>
      <c r="C12" s="93" t="s">
        <v>40</v>
      </c>
      <c r="E12" s="91"/>
      <c r="F12" s="44"/>
      <c r="G12" s="91"/>
      <c r="H12" s="91"/>
      <c r="I12" s="44"/>
      <c r="K12" s="42"/>
    </row>
    <row r="13" spans="1:11" s="37" customFormat="1" ht="13.2">
      <c r="A13" s="38"/>
      <c r="B13" s="39"/>
      <c r="C13" s="40"/>
      <c r="D13" s="91"/>
      <c r="E13" s="91"/>
      <c r="F13" s="91"/>
      <c r="G13" s="44"/>
      <c r="H13" s="91"/>
      <c r="I13" s="91"/>
      <c r="J13" s="44"/>
      <c r="K13" s="42"/>
    </row>
    <row r="14" spans="1:11" s="37" customFormat="1" ht="13.2">
      <c r="A14" s="38"/>
      <c r="B14" s="39"/>
      <c r="C14" s="40"/>
      <c r="D14" s="91"/>
      <c r="E14" s="91"/>
      <c r="F14" s="91"/>
      <c r="G14" s="44"/>
      <c r="H14" s="91"/>
      <c r="I14" s="91"/>
      <c r="J14" s="44"/>
      <c r="K14" s="42"/>
    </row>
    <row r="15" spans="1:11" s="37" customFormat="1" ht="13.2">
      <c r="A15" s="85" t="str">
        <f>'Planilha Orcamentária'!A12</f>
        <v>2.0</v>
      </c>
      <c r="B15" s="345" t="str">
        <f>'Planilha Orcamentária'!C12</f>
        <v>SERVIÇOS DE CALÇAMENTO EM BLOQUETE</v>
      </c>
      <c r="C15" s="345"/>
      <c r="D15" s="345"/>
      <c r="E15" s="345"/>
      <c r="F15" s="345"/>
      <c r="G15" s="345"/>
      <c r="H15" s="345"/>
      <c r="I15" s="345"/>
      <c r="J15" s="345"/>
      <c r="K15" s="346"/>
    </row>
    <row r="16" spans="1:11" s="37" customFormat="1" ht="13.2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9"/>
    </row>
    <row r="17" spans="1:15" s="37" customFormat="1" ht="15" customHeight="1">
      <c r="A17" s="150" t="str">
        <f>'Planilha Orcamentária'!A13</f>
        <v>2.1</v>
      </c>
      <c r="B17" s="312" t="str">
        <f>'Planilha Orcamentária'!C13</f>
        <v>REGULARIZAÇÃO DO SUB-LEITO (PROCTOR NORMAL)</v>
      </c>
      <c r="C17" s="312"/>
      <c r="D17" s="312"/>
      <c r="E17" s="312"/>
      <c r="F17" s="312"/>
      <c r="G17" s="312"/>
      <c r="H17" s="312"/>
      <c r="I17" s="312"/>
      <c r="J17" s="312"/>
      <c r="K17" s="313"/>
    </row>
    <row r="18" spans="1:15" s="37" customFormat="1" ht="13.2">
      <c r="A18" s="47"/>
      <c r="B18" s="48"/>
      <c r="C18" s="48"/>
      <c r="D18" s="48"/>
      <c r="E18" s="48"/>
      <c r="F18" s="48"/>
      <c r="G18" s="48"/>
      <c r="H18" s="48"/>
      <c r="I18" s="48"/>
      <c r="J18" s="48"/>
      <c r="K18" s="49"/>
    </row>
    <row r="19" spans="1:15" s="37" customFormat="1" ht="13.2">
      <c r="A19" s="299" t="s">
        <v>181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1"/>
    </row>
    <row r="20" spans="1:15" s="50" customFormat="1" ht="3" customHeight="1">
      <c r="A20" s="194"/>
      <c r="B20" s="195"/>
      <c r="C20" s="195"/>
      <c r="D20" s="195"/>
      <c r="E20" s="195"/>
      <c r="F20" s="195"/>
      <c r="G20" s="195"/>
      <c r="H20" s="195"/>
      <c r="I20" s="195"/>
      <c r="J20" s="195"/>
      <c r="K20" s="196"/>
    </row>
    <row r="21" spans="1:15" s="37" customFormat="1" ht="13.2">
      <c r="A21" s="46">
        <v>5</v>
      </c>
      <c r="B21" s="46">
        <v>7</v>
      </c>
      <c r="C21" s="46">
        <v>31.2</v>
      </c>
      <c r="D21" s="46">
        <v>29.6</v>
      </c>
      <c r="E21" s="198">
        <f>((A21+B21)/2)*((C21+D21)/2)</f>
        <v>182.39999999999998</v>
      </c>
      <c r="F21" s="46">
        <v>7</v>
      </c>
      <c r="G21" s="46">
        <v>7</v>
      </c>
      <c r="H21" s="46">
        <v>21.2</v>
      </c>
      <c r="I21" s="46">
        <v>15.8</v>
      </c>
      <c r="J21" s="198">
        <f>((F21+G21)/2)*((H21+I21)/2)</f>
        <v>129.5</v>
      </c>
      <c r="K21" s="46">
        <v>7</v>
      </c>
    </row>
    <row r="22" spans="1:15" s="50" customFormat="1" ht="3" customHeight="1">
      <c r="A22" s="296"/>
      <c r="B22" s="297"/>
      <c r="C22" s="297"/>
      <c r="D22" s="297"/>
      <c r="E22" s="297"/>
      <c r="F22" s="297"/>
      <c r="G22" s="297"/>
      <c r="H22" s="297"/>
      <c r="I22" s="297"/>
      <c r="J22" s="297"/>
      <c r="K22" s="298"/>
    </row>
    <row r="23" spans="1:15" s="37" customFormat="1" ht="16.2" customHeight="1">
      <c r="A23" s="46">
        <v>7</v>
      </c>
      <c r="B23" s="46">
        <v>4.0999999999999996</v>
      </c>
      <c r="C23" s="46">
        <v>4.05</v>
      </c>
      <c r="D23" s="198">
        <f>((K21+A23)/2)*((B23+C23)/2)</f>
        <v>28.524999999999995</v>
      </c>
      <c r="E23" s="46">
        <v>7</v>
      </c>
      <c r="F23" s="46">
        <v>7</v>
      </c>
      <c r="G23" s="46">
        <v>20.75</v>
      </c>
      <c r="H23" s="46">
        <v>21.4</v>
      </c>
      <c r="I23" s="198">
        <f>((E23+F23)/2)*((G23+H23)/2)</f>
        <v>147.52500000000001</v>
      </c>
      <c r="J23" s="46">
        <v>7</v>
      </c>
      <c r="K23" s="46">
        <v>7</v>
      </c>
    </row>
    <row r="24" spans="1:15" s="50" customFormat="1" ht="3" customHeight="1">
      <c r="A24" s="296"/>
      <c r="B24" s="297"/>
      <c r="C24" s="297"/>
      <c r="D24" s="297"/>
      <c r="E24" s="297"/>
      <c r="F24" s="297"/>
      <c r="G24" s="297"/>
      <c r="H24" s="297"/>
      <c r="I24" s="297"/>
      <c r="J24" s="297"/>
      <c r="K24" s="298"/>
    </row>
    <row r="25" spans="1:15" s="37" customFormat="1" ht="13.2">
      <c r="A25" s="46">
        <v>6.4</v>
      </c>
      <c r="B25" s="46">
        <v>7.3</v>
      </c>
      <c r="C25" s="198">
        <f>((J23+K23)/2)*((A25+B25)/2)</f>
        <v>47.949999999999996</v>
      </c>
      <c r="D25" s="46">
        <v>7</v>
      </c>
      <c r="E25" s="46">
        <v>6.5</v>
      </c>
      <c r="F25" s="46">
        <v>14.9</v>
      </c>
      <c r="G25" s="46">
        <v>15.6</v>
      </c>
      <c r="H25" s="198">
        <f>((D25+E25)/2)*((F25+G25)/2)</f>
        <v>102.9375</v>
      </c>
      <c r="I25" s="46">
        <v>6.5</v>
      </c>
      <c r="J25" s="46">
        <v>5.5</v>
      </c>
      <c r="K25" s="46">
        <v>6.5</v>
      </c>
    </row>
    <row r="26" spans="1:15" s="50" customFormat="1" ht="3" customHeight="1">
      <c r="A26" s="296"/>
      <c r="B26" s="297"/>
      <c r="C26" s="297"/>
      <c r="D26" s="297"/>
      <c r="E26" s="297"/>
      <c r="F26" s="297"/>
      <c r="G26" s="297"/>
      <c r="H26" s="297"/>
      <c r="I26" s="297"/>
      <c r="J26" s="297"/>
      <c r="K26" s="298"/>
    </row>
    <row r="27" spans="1:15" s="50" customFormat="1" ht="13.2">
      <c r="A27" s="46">
        <v>7.3</v>
      </c>
      <c r="B27" s="198">
        <f>((I25+J25)/2)*((K25+A27)/2)</f>
        <v>41.400000000000006</v>
      </c>
      <c r="C27" s="46">
        <v>5.5</v>
      </c>
      <c r="D27" s="46">
        <v>5.5</v>
      </c>
      <c r="E27" s="46">
        <v>2</v>
      </c>
      <c r="F27" s="46">
        <v>3.1</v>
      </c>
      <c r="G27" s="198">
        <f>((C27+D27)/2)*((E27+F27)/2)</f>
        <v>14.024999999999999</v>
      </c>
      <c r="H27" s="46">
        <v>5.5</v>
      </c>
      <c r="I27" s="46">
        <v>5.3</v>
      </c>
      <c r="J27" s="46">
        <v>11.9</v>
      </c>
      <c r="K27" s="46">
        <v>13.45</v>
      </c>
      <c r="O27" s="232"/>
    </row>
    <row r="28" spans="1:15" s="50" customFormat="1" ht="3" customHeight="1">
      <c r="A28" s="296"/>
      <c r="B28" s="297"/>
      <c r="C28" s="297"/>
      <c r="D28" s="297"/>
      <c r="E28" s="297"/>
      <c r="F28" s="297"/>
      <c r="G28" s="297"/>
      <c r="H28" s="297"/>
      <c r="I28" s="297"/>
      <c r="J28" s="297"/>
      <c r="K28" s="298"/>
    </row>
    <row r="29" spans="1:15" s="37" customFormat="1" ht="13.2">
      <c r="A29" s="198">
        <f>((H27+I27)/2)*((J27+K27)/2)</f>
        <v>68.445000000000007</v>
      </c>
      <c r="B29" s="46">
        <v>5.3</v>
      </c>
      <c r="C29" s="46">
        <v>5.3</v>
      </c>
      <c r="D29" s="46">
        <v>3.55</v>
      </c>
      <c r="E29" s="46">
        <v>4.1500000000000004</v>
      </c>
      <c r="F29" s="198">
        <f>((B29+C29)/2)*((D29+E29)/2)</f>
        <v>20.405000000000001</v>
      </c>
      <c r="G29" s="46">
        <v>5.3</v>
      </c>
      <c r="H29" s="46">
        <v>7</v>
      </c>
      <c r="I29" s="46">
        <v>15.65</v>
      </c>
      <c r="J29" s="46">
        <v>15.35</v>
      </c>
      <c r="K29" s="198">
        <f>((G29+H29)/2)*((I29+J29)/2)</f>
        <v>95.325000000000003</v>
      </c>
    </row>
    <row r="30" spans="1:15" s="190" customFormat="1" ht="3" customHeight="1">
      <c r="A30" s="218"/>
      <c r="B30" s="219"/>
      <c r="C30" s="219"/>
      <c r="D30" s="219"/>
      <c r="E30" s="219"/>
      <c r="F30" s="219"/>
      <c r="G30" s="219"/>
      <c r="H30" s="219"/>
      <c r="I30" s="219"/>
      <c r="J30" s="219"/>
      <c r="K30" s="220"/>
    </row>
    <row r="31" spans="1:15" s="189" customFormat="1" ht="13.2">
      <c r="A31" s="46">
        <v>7</v>
      </c>
      <c r="B31" s="46">
        <v>7</v>
      </c>
      <c r="C31" s="46">
        <v>29.85</v>
      </c>
      <c r="D31" s="46">
        <v>29.75</v>
      </c>
      <c r="E31" s="198">
        <f>((A31+B31)/2)*((C31+D31)/2)</f>
        <v>208.6</v>
      </c>
      <c r="F31" s="51"/>
      <c r="G31" s="51"/>
      <c r="H31" s="51"/>
      <c r="I31" s="51"/>
      <c r="J31" s="51"/>
      <c r="K31" s="217"/>
    </row>
    <row r="32" spans="1:15" s="189" customFormat="1" ht="13.2">
      <c r="A32" s="215"/>
      <c r="B32" s="216"/>
      <c r="C32" s="216"/>
      <c r="D32" s="216"/>
      <c r="E32" s="216"/>
      <c r="F32" s="216"/>
      <c r="G32" s="216"/>
      <c r="H32" s="216"/>
      <c r="I32" s="216"/>
      <c r="J32" s="216"/>
      <c r="K32" s="217"/>
    </row>
    <row r="33" spans="1:11" s="37" customFormat="1" ht="13.2">
      <c r="A33" s="299" t="s">
        <v>184</v>
      </c>
      <c r="B33" s="300"/>
      <c r="C33" s="300"/>
      <c r="D33" s="300"/>
      <c r="E33" s="300"/>
      <c r="F33" s="300"/>
      <c r="G33" s="300"/>
      <c r="H33" s="300"/>
      <c r="I33" s="300"/>
      <c r="J33" s="300"/>
      <c r="K33" s="301"/>
    </row>
    <row r="34" spans="1:11" s="37" customFormat="1" ht="13.2">
      <c r="A34" s="161"/>
      <c r="B34" s="161"/>
      <c r="C34" s="161"/>
      <c r="D34" s="161"/>
      <c r="E34" s="161"/>
      <c r="F34" s="161"/>
      <c r="G34" s="161"/>
      <c r="H34" s="161"/>
      <c r="I34" s="161"/>
      <c r="J34" s="161"/>
      <c r="K34" s="161"/>
    </row>
    <row r="35" spans="1:11" s="37" customFormat="1" ht="13.2">
      <c r="A35" s="46">
        <v>5</v>
      </c>
      <c r="B35" s="46">
        <v>5</v>
      </c>
      <c r="C35" s="46">
        <v>5.9</v>
      </c>
      <c r="D35" s="46">
        <v>5.65</v>
      </c>
      <c r="E35" s="198">
        <f>((A35+B35)/2)*((C35+D35)/2)</f>
        <v>28.875</v>
      </c>
      <c r="F35" s="46">
        <v>5</v>
      </c>
      <c r="G35" s="46">
        <v>5</v>
      </c>
      <c r="H35" s="46">
        <v>20.5</v>
      </c>
      <c r="I35" s="46">
        <v>18.8</v>
      </c>
      <c r="J35" s="198">
        <f>((F35+G35)/2)*((H35+I35)/2)</f>
        <v>98.25</v>
      </c>
      <c r="K35" s="46">
        <v>5</v>
      </c>
    </row>
    <row r="36" spans="1:11" s="50" customFormat="1" ht="3" customHeight="1">
      <c r="A36" s="296"/>
      <c r="B36" s="297"/>
      <c r="C36" s="297"/>
      <c r="D36" s="297"/>
      <c r="E36" s="297"/>
      <c r="F36" s="297"/>
      <c r="G36" s="297"/>
      <c r="H36" s="297"/>
      <c r="I36" s="297"/>
      <c r="J36" s="297"/>
      <c r="K36" s="298"/>
    </row>
    <row r="37" spans="1:11" s="37" customFormat="1" ht="13.2">
      <c r="A37" s="46">
        <v>5</v>
      </c>
      <c r="B37" s="46">
        <v>22.85</v>
      </c>
      <c r="C37" s="46">
        <v>21.4</v>
      </c>
      <c r="D37" s="198">
        <f>((K35+A37)/2)*((B37+C37)/2)</f>
        <v>110.625</v>
      </c>
      <c r="E37" s="46">
        <v>5</v>
      </c>
      <c r="F37" s="46">
        <v>5</v>
      </c>
      <c r="G37" s="46">
        <v>24.1</v>
      </c>
      <c r="H37" s="46">
        <v>24.4</v>
      </c>
      <c r="I37" s="198">
        <f>((E37+F37)/2)*((G37+H37)/2)</f>
        <v>121.25</v>
      </c>
      <c r="J37" s="46">
        <v>5</v>
      </c>
      <c r="K37" s="46">
        <v>5</v>
      </c>
    </row>
    <row r="38" spans="1:11" s="50" customFormat="1" ht="3" customHeight="1">
      <c r="A38" s="296"/>
      <c r="B38" s="297"/>
      <c r="C38" s="297"/>
      <c r="D38" s="297"/>
      <c r="E38" s="297"/>
      <c r="F38" s="297"/>
      <c r="G38" s="297"/>
      <c r="H38" s="297"/>
      <c r="I38" s="297"/>
      <c r="J38" s="297"/>
      <c r="K38" s="298"/>
    </row>
    <row r="39" spans="1:11" s="37" customFormat="1" ht="13.2">
      <c r="A39" s="46">
        <v>14.35</v>
      </c>
      <c r="B39" s="46">
        <v>15</v>
      </c>
      <c r="C39" s="198">
        <f>((J37+K37)/2)*((A39+B39)/2)</f>
        <v>73.375</v>
      </c>
      <c r="D39" s="46">
        <v>5</v>
      </c>
      <c r="E39" s="46">
        <v>5</v>
      </c>
      <c r="F39" s="46">
        <v>18</v>
      </c>
      <c r="G39" s="46">
        <v>19.399999999999999</v>
      </c>
      <c r="H39" s="198">
        <f>((D39+E39)/2)*((F39+G39)/2)</f>
        <v>93.5</v>
      </c>
      <c r="I39" s="46">
        <v>5</v>
      </c>
      <c r="J39" s="46">
        <v>5</v>
      </c>
      <c r="K39" s="46">
        <v>19.600000000000001</v>
      </c>
    </row>
    <row r="40" spans="1:11" s="50" customFormat="1" ht="3" customHeight="1">
      <c r="A40" s="296"/>
      <c r="B40" s="297"/>
      <c r="C40" s="297"/>
      <c r="D40" s="297"/>
      <c r="E40" s="297"/>
      <c r="F40" s="297"/>
      <c r="G40" s="297"/>
      <c r="H40" s="297"/>
      <c r="I40" s="297"/>
      <c r="J40" s="297"/>
      <c r="K40" s="298"/>
    </row>
    <row r="41" spans="1:11" s="37" customFormat="1" ht="26.4">
      <c r="A41" s="46">
        <v>20.350000000000001</v>
      </c>
      <c r="B41" s="198">
        <f>((I39+J39)/2)*((K39+A41)/2)</f>
        <v>99.875</v>
      </c>
      <c r="C41" s="46">
        <v>5</v>
      </c>
      <c r="D41" s="46">
        <v>5</v>
      </c>
      <c r="E41" s="46">
        <v>13.65</v>
      </c>
      <c r="F41" s="46">
        <v>13.5</v>
      </c>
      <c r="G41" s="198">
        <f>((C41+D41)/2)*((E41+F41)/2)</f>
        <v>67.875</v>
      </c>
      <c r="H41" s="231" t="s">
        <v>183</v>
      </c>
      <c r="I41" s="231">
        <v>65.52</v>
      </c>
      <c r="J41" s="51"/>
      <c r="K41" s="51"/>
    </row>
    <row r="42" spans="1:11" s="50" customFormat="1" ht="3" customHeight="1">
      <c r="A42" s="296"/>
      <c r="B42" s="297"/>
      <c r="C42" s="297"/>
      <c r="D42" s="297"/>
      <c r="E42" s="297"/>
      <c r="F42" s="297"/>
      <c r="G42" s="297"/>
      <c r="H42" s="297"/>
      <c r="I42" s="297"/>
      <c r="J42" s="297"/>
      <c r="K42" s="298"/>
    </row>
    <row r="43" spans="1:11" s="37" customFormat="1" ht="13.2">
      <c r="A43" s="161"/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  <row r="44" spans="1:11" s="37" customFormat="1" ht="13.2">
      <c r="A44" s="299" t="s">
        <v>178</v>
      </c>
      <c r="B44" s="300"/>
      <c r="C44" s="300"/>
      <c r="D44" s="300"/>
      <c r="E44" s="300"/>
      <c r="F44" s="300"/>
      <c r="G44" s="300"/>
      <c r="H44" s="300"/>
      <c r="I44" s="300"/>
      <c r="J44" s="300"/>
      <c r="K44" s="301"/>
    </row>
    <row r="45" spans="1:11" s="37" customFormat="1" ht="13.2">
      <c r="A45" s="161"/>
      <c r="B45" s="161"/>
      <c r="C45" s="161"/>
      <c r="D45" s="161"/>
      <c r="E45" s="161"/>
      <c r="F45" s="161"/>
      <c r="G45" s="161"/>
      <c r="H45" s="161"/>
      <c r="I45" s="161"/>
      <c r="J45" s="161"/>
      <c r="K45" s="161"/>
    </row>
    <row r="46" spans="1:11" s="37" customFormat="1" ht="13.2">
      <c r="A46" s="46">
        <v>5</v>
      </c>
      <c r="B46" s="46">
        <v>5</v>
      </c>
      <c r="C46" s="46">
        <v>20</v>
      </c>
      <c r="D46" s="46">
        <v>20.2</v>
      </c>
      <c r="E46" s="227">
        <f>((A46+B46)/2)*((C46+D46)/2)</f>
        <v>100.5</v>
      </c>
      <c r="F46" s="46">
        <v>5</v>
      </c>
      <c r="G46" s="46">
        <v>5</v>
      </c>
      <c r="H46" s="46">
        <v>29.85</v>
      </c>
      <c r="I46" s="46">
        <v>30.15</v>
      </c>
      <c r="J46" s="227">
        <f>((F46+G46)/2)*((H46+I46)/2)</f>
        <v>150</v>
      </c>
      <c r="K46" s="46">
        <v>5</v>
      </c>
    </row>
    <row r="47" spans="1:11" s="50" customFormat="1" ht="3" customHeight="1">
      <c r="A47" s="296"/>
      <c r="B47" s="297"/>
      <c r="C47" s="297"/>
      <c r="D47" s="297"/>
      <c r="E47" s="297"/>
      <c r="F47" s="297"/>
      <c r="G47" s="297"/>
      <c r="H47" s="297"/>
      <c r="I47" s="297"/>
      <c r="J47" s="297"/>
      <c r="K47" s="298"/>
    </row>
    <row r="48" spans="1:11" s="37" customFormat="1" ht="13.2">
      <c r="A48" s="46">
        <v>5</v>
      </c>
      <c r="B48" s="46">
        <v>30.15</v>
      </c>
      <c r="C48" s="46">
        <v>30.75</v>
      </c>
      <c r="D48" s="227">
        <f>((K46+A48)/2)*((B48+C48)/2)</f>
        <v>152.25</v>
      </c>
      <c r="E48" s="46">
        <v>5</v>
      </c>
      <c r="F48" s="46">
        <v>5</v>
      </c>
      <c r="G48" s="46">
        <v>18.899999999999999</v>
      </c>
      <c r="H48" s="46">
        <v>18.899999999999999</v>
      </c>
      <c r="I48" s="227">
        <f>((E48+F48)/2)*((G48+H48)/2)</f>
        <v>94.5</v>
      </c>
      <c r="J48" s="51"/>
      <c r="K48" s="51"/>
    </row>
    <row r="49" spans="1:15" s="190" customFormat="1" ht="3" customHeight="1">
      <c r="A49" s="219"/>
      <c r="B49" s="219"/>
      <c r="C49" s="219"/>
      <c r="D49" s="219"/>
      <c r="E49" s="219"/>
      <c r="F49" s="219"/>
      <c r="G49" s="219"/>
      <c r="H49" s="219"/>
      <c r="I49" s="219"/>
      <c r="J49" s="219"/>
      <c r="K49" s="219"/>
    </row>
    <row r="50" spans="1:15" s="189" customFormat="1" ht="13.2">
      <c r="A50" s="214"/>
      <c r="B50" s="214"/>
      <c r="C50" s="214"/>
      <c r="D50" s="214"/>
      <c r="E50" s="214"/>
      <c r="F50" s="214"/>
      <c r="G50" s="214"/>
      <c r="H50" s="214"/>
      <c r="I50" s="214"/>
      <c r="J50" s="214"/>
      <c r="K50" s="214"/>
    </row>
    <row r="51" spans="1:15" s="50" customFormat="1" ht="19.2" customHeight="1">
      <c r="A51" s="86"/>
      <c r="B51" s="113"/>
      <c r="C51" s="113"/>
      <c r="D51" s="113"/>
      <c r="E51" s="113"/>
      <c r="F51" s="51"/>
      <c r="G51" s="51"/>
      <c r="H51" s="305" t="s">
        <v>91</v>
      </c>
      <c r="I51" s="305"/>
      <c r="J51" s="229">
        <f>E21+J21+D23+I23+C25+H25+B27+G27+A29+F29+K29+E31+E35+J35+D37+C39+H39+I37+B41+G41+E46+J46+D48+I41+I48</f>
        <v>2343.4324999999999</v>
      </c>
      <c r="K51" s="230" t="s">
        <v>19</v>
      </c>
    </row>
    <row r="52" spans="1:15" s="37" customFormat="1" ht="13.2">
      <c r="A52" s="52"/>
      <c r="B52" s="113"/>
      <c r="C52" s="113"/>
      <c r="D52" s="113"/>
      <c r="E52" s="113"/>
      <c r="F52" s="48"/>
      <c r="G52" s="48"/>
      <c r="H52" s="48"/>
      <c r="I52" s="48"/>
      <c r="J52" s="48"/>
      <c r="K52" s="49"/>
    </row>
    <row r="53" spans="1:15" s="37" customFormat="1" ht="34.5" customHeight="1">
      <c r="A53" s="150" t="str">
        <f>'Planilha Orcamentária'!A14</f>
        <v>2.2</v>
      </c>
      <c r="B53" s="312" t="str">
        <f>'Planilha Orcamentária'!C14</f>
        <v>EXECUÇÃO DE PAVIMENTO INTERTRAVADO EM BLOCO SEXTAVADO, ESPESSURA 8CM, FCK 35MPA, INCLUINDO FORNECIMENTO E TRANSPORTE DE TODOS OS MATERIAIS E COLCHÃO DE ASSENTAMENTO COM ESPESSURA 6CM</v>
      </c>
      <c r="C53" s="312"/>
      <c r="D53" s="312"/>
      <c r="E53" s="312"/>
      <c r="F53" s="312"/>
      <c r="G53" s="312"/>
      <c r="H53" s="312"/>
      <c r="I53" s="312"/>
      <c r="J53" s="312"/>
      <c r="K53" s="313"/>
    </row>
    <row r="54" spans="1:15" s="37" customFormat="1" ht="13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9"/>
    </row>
    <row r="55" spans="1:15" s="37" customFormat="1" ht="13.2">
      <c r="A55" s="299" t="s">
        <v>182</v>
      </c>
      <c r="B55" s="300"/>
      <c r="C55" s="300"/>
      <c r="D55" s="300"/>
      <c r="E55" s="300"/>
      <c r="F55" s="300"/>
      <c r="G55" s="300"/>
      <c r="H55" s="300"/>
      <c r="I55" s="300"/>
      <c r="J55" s="300"/>
      <c r="K55" s="301"/>
    </row>
    <row r="56" spans="1:15" s="50" customFormat="1" ht="13.2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</row>
    <row r="57" spans="1:15" s="50" customFormat="1" ht="13.2">
      <c r="A57" s="46">
        <f>A21-0.6</f>
        <v>4.4000000000000004</v>
      </c>
      <c r="B57" s="46">
        <f>B21-0.6</f>
        <v>6.4</v>
      </c>
      <c r="C57" s="46">
        <f>C21</f>
        <v>31.2</v>
      </c>
      <c r="D57" s="46">
        <f>D21</f>
        <v>29.6</v>
      </c>
      <c r="E57" s="198">
        <f>((A57+B57)/2)*((C57+D57)/2)</f>
        <v>164.16</v>
      </c>
      <c r="F57" s="46">
        <f>F21-0.6</f>
        <v>6.4</v>
      </c>
      <c r="G57" s="46">
        <f>G21-0.6</f>
        <v>6.4</v>
      </c>
      <c r="H57" s="46">
        <f>H21</f>
        <v>21.2</v>
      </c>
      <c r="I57" s="46">
        <f>I21</f>
        <v>15.8</v>
      </c>
      <c r="J57" s="198">
        <f>((F57+G57)/2)*((H57+I57)/2)</f>
        <v>118.4</v>
      </c>
      <c r="K57" s="46">
        <f>K21-0.6</f>
        <v>6.4</v>
      </c>
    </row>
    <row r="58" spans="1:15" s="50" customFormat="1" ht="3" customHeight="1">
      <c r="A58" s="296"/>
      <c r="B58" s="297"/>
      <c r="C58" s="297"/>
      <c r="D58" s="297"/>
      <c r="E58" s="297"/>
      <c r="F58" s="297"/>
      <c r="G58" s="297"/>
      <c r="H58" s="297"/>
      <c r="I58" s="297"/>
      <c r="J58" s="297"/>
      <c r="K58" s="298"/>
    </row>
    <row r="59" spans="1:15" s="50" customFormat="1" ht="13.2">
      <c r="A59" s="46">
        <f>A23-0.6</f>
        <v>6.4</v>
      </c>
      <c r="B59" s="46">
        <f>B23</f>
        <v>4.0999999999999996</v>
      </c>
      <c r="C59" s="46">
        <f>C23</f>
        <v>4.05</v>
      </c>
      <c r="D59" s="198">
        <f>((K57+A59)/2)*((B59+C59)/2)</f>
        <v>26.08</v>
      </c>
      <c r="E59" s="46">
        <f>E23-0.6</f>
        <v>6.4</v>
      </c>
      <c r="F59" s="46">
        <f>F23-0.6</f>
        <v>6.4</v>
      </c>
      <c r="G59" s="46">
        <f>G23</f>
        <v>20.75</v>
      </c>
      <c r="H59" s="46">
        <f>H23</f>
        <v>21.4</v>
      </c>
      <c r="I59" s="198">
        <f>((E59+F59)/2)*((G59+H59)/2)</f>
        <v>134.88</v>
      </c>
      <c r="J59" s="46">
        <f>J23-0.6</f>
        <v>6.4</v>
      </c>
      <c r="K59" s="46">
        <f>K23-0.6</f>
        <v>6.4</v>
      </c>
    </row>
    <row r="60" spans="1:15" s="50" customFormat="1" ht="3" customHeight="1">
      <c r="A60" s="296"/>
      <c r="B60" s="297"/>
      <c r="C60" s="297"/>
      <c r="D60" s="297"/>
      <c r="E60" s="297"/>
      <c r="F60" s="297"/>
      <c r="G60" s="297"/>
      <c r="H60" s="297"/>
      <c r="I60" s="297"/>
      <c r="J60" s="297"/>
      <c r="K60" s="298"/>
    </row>
    <row r="61" spans="1:15" s="50" customFormat="1" ht="13.2">
      <c r="A61" s="46">
        <f>A25</f>
        <v>6.4</v>
      </c>
      <c r="B61" s="46">
        <f>B25</f>
        <v>7.3</v>
      </c>
      <c r="C61" s="198">
        <f>((J59+K59)/2)*((A61+B61)/2)</f>
        <v>43.84</v>
      </c>
      <c r="D61" s="46">
        <f>D25-0.6</f>
        <v>6.4</v>
      </c>
      <c r="E61" s="46">
        <f>E25-0.6</f>
        <v>5.9</v>
      </c>
      <c r="F61" s="46">
        <f>F25</f>
        <v>14.9</v>
      </c>
      <c r="G61" s="46">
        <f>G25</f>
        <v>15.6</v>
      </c>
      <c r="H61" s="198">
        <f>((D61+E61)/2)*((F61+G61)/2)</f>
        <v>93.787500000000009</v>
      </c>
      <c r="I61" s="46">
        <f>I25-0.6</f>
        <v>5.9</v>
      </c>
      <c r="J61" s="46">
        <f>J25-0.6</f>
        <v>4.9000000000000004</v>
      </c>
      <c r="K61" s="46">
        <f>K25</f>
        <v>6.5</v>
      </c>
    </row>
    <row r="62" spans="1:15" s="50" customFormat="1" ht="3" customHeight="1">
      <c r="A62" s="296"/>
      <c r="B62" s="297"/>
      <c r="C62" s="297"/>
      <c r="D62" s="297"/>
      <c r="E62" s="297"/>
      <c r="F62" s="297"/>
      <c r="G62" s="297"/>
      <c r="H62" s="297"/>
      <c r="I62" s="297"/>
      <c r="J62" s="297"/>
      <c r="K62" s="298"/>
    </row>
    <row r="63" spans="1:15" s="50" customFormat="1" ht="13.2">
      <c r="A63" s="46">
        <f>A27</f>
        <v>7.3</v>
      </c>
      <c r="B63" s="198">
        <f>((I61+J61)/2)*((K61+A63)/2)</f>
        <v>37.260000000000005</v>
      </c>
      <c r="C63" s="46">
        <f>C27-0.6</f>
        <v>4.9000000000000004</v>
      </c>
      <c r="D63" s="46">
        <f>D27-0.6</f>
        <v>4.9000000000000004</v>
      </c>
      <c r="E63" s="46">
        <f>E27</f>
        <v>2</v>
      </c>
      <c r="F63" s="46">
        <f>F27</f>
        <v>3.1</v>
      </c>
      <c r="G63" s="198">
        <f>((C63+D63)/2)*((E63+F63)/2)</f>
        <v>12.494999999999999</v>
      </c>
      <c r="H63" s="46">
        <f>H27-0.6</f>
        <v>4.9000000000000004</v>
      </c>
      <c r="I63" s="46">
        <f>I27-0.6</f>
        <v>4.7</v>
      </c>
      <c r="J63" s="46">
        <f>J27-4.7</f>
        <v>7.2</v>
      </c>
      <c r="K63" s="46">
        <f>K27-4.7</f>
        <v>8.75</v>
      </c>
      <c r="O63" s="232"/>
    </row>
    <row r="64" spans="1:15" s="50" customFormat="1" ht="3" customHeight="1">
      <c r="A64" s="296"/>
      <c r="B64" s="297"/>
      <c r="C64" s="297"/>
      <c r="D64" s="297"/>
      <c r="E64" s="297"/>
      <c r="F64" s="297"/>
      <c r="G64" s="297"/>
      <c r="H64" s="297"/>
      <c r="I64" s="297"/>
      <c r="J64" s="297"/>
      <c r="K64" s="298"/>
    </row>
    <row r="65" spans="1:11" s="50" customFormat="1" ht="13.2">
      <c r="A65" s="198">
        <f>((H63+I63)/2)*((J63+K63)/2)</f>
        <v>38.28</v>
      </c>
      <c r="B65" s="46">
        <f>B29-0.6</f>
        <v>4.7</v>
      </c>
      <c r="C65" s="46">
        <f>C29-0.6</f>
        <v>4.7</v>
      </c>
      <c r="D65" s="46">
        <f>D29</f>
        <v>3.55</v>
      </c>
      <c r="E65" s="46">
        <f>E29</f>
        <v>4.1500000000000004</v>
      </c>
      <c r="F65" s="198">
        <f>((B65+C65)/2)*((D65+E65)/2)</f>
        <v>18.095000000000002</v>
      </c>
      <c r="G65" s="46">
        <f>G29-0.6</f>
        <v>4.7</v>
      </c>
      <c r="H65" s="46">
        <f>H29-0.6</f>
        <v>6.4</v>
      </c>
      <c r="I65" s="46">
        <f>I29</f>
        <v>15.65</v>
      </c>
      <c r="J65" s="46">
        <f>J29</f>
        <v>15.35</v>
      </c>
      <c r="K65" s="198">
        <f>((G65+H65)/2)*((I65+J65)/2)</f>
        <v>86.025000000000006</v>
      </c>
    </row>
    <row r="66" spans="1:11" s="50" customFormat="1" ht="3" customHeight="1">
      <c r="A66" s="296"/>
      <c r="B66" s="297"/>
      <c r="C66" s="297"/>
      <c r="D66" s="297"/>
      <c r="E66" s="297"/>
      <c r="F66" s="297"/>
      <c r="G66" s="297"/>
      <c r="H66" s="297"/>
      <c r="I66" s="297"/>
      <c r="J66" s="297"/>
      <c r="K66" s="298"/>
    </row>
    <row r="67" spans="1:11" s="190" customFormat="1" ht="13.2">
      <c r="A67" s="46">
        <f>A31-0.6</f>
        <v>6.4</v>
      </c>
      <c r="B67" s="46">
        <f>B31-0.6</f>
        <v>6.4</v>
      </c>
      <c r="C67" s="46">
        <f>C31</f>
        <v>29.85</v>
      </c>
      <c r="D67" s="46">
        <f>D31</f>
        <v>29.75</v>
      </c>
      <c r="E67" s="198">
        <f>((A67+B67)/2)*((C67+D67)/2)</f>
        <v>190.72000000000003</v>
      </c>
      <c r="F67" s="214"/>
      <c r="G67" s="214"/>
      <c r="H67" s="214"/>
      <c r="I67" s="214"/>
      <c r="J67" s="214"/>
      <c r="K67" s="214"/>
    </row>
    <row r="68" spans="1:11" s="190" customFormat="1" ht="13.2">
      <c r="A68" s="214"/>
      <c r="B68" s="214"/>
      <c r="C68" s="214"/>
      <c r="D68" s="214"/>
      <c r="E68" s="214"/>
      <c r="F68" s="214"/>
      <c r="G68" s="214"/>
      <c r="H68" s="214"/>
      <c r="I68" s="214"/>
      <c r="J68" s="214"/>
      <c r="K68" s="214"/>
    </row>
    <row r="69" spans="1:11" s="189" customFormat="1" ht="13.2">
      <c r="A69" s="214"/>
      <c r="B69" s="214"/>
      <c r="C69" s="214"/>
      <c r="D69" s="214"/>
      <c r="E69" s="214"/>
      <c r="F69" s="214"/>
      <c r="G69" s="214"/>
      <c r="H69" s="214"/>
      <c r="I69" s="214"/>
      <c r="J69" s="214"/>
      <c r="K69" s="214"/>
    </row>
    <row r="70" spans="1:11" s="225" customFormat="1" ht="13.2">
      <c r="A70" s="306" t="s">
        <v>185</v>
      </c>
      <c r="B70" s="307"/>
      <c r="C70" s="307"/>
      <c r="D70" s="307"/>
      <c r="E70" s="307"/>
      <c r="F70" s="307"/>
      <c r="G70" s="307"/>
      <c r="H70" s="307"/>
      <c r="I70" s="307"/>
      <c r="J70" s="307"/>
      <c r="K70" s="308"/>
    </row>
    <row r="71" spans="1:11" s="228" customFormat="1" ht="13.2">
      <c r="A71" s="209"/>
      <c r="B71" s="209"/>
      <c r="C71" s="209"/>
      <c r="D71" s="209"/>
      <c r="E71" s="209"/>
      <c r="F71" s="209"/>
      <c r="G71" s="209"/>
      <c r="H71" s="209"/>
      <c r="I71" s="209"/>
      <c r="J71" s="209"/>
      <c r="K71" s="209"/>
    </row>
    <row r="72" spans="1:11" s="225" customFormat="1" ht="13.2">
      <c r="A72" s="226">
        <v>4.4000000000000004</v>
      </c>
      <c r="B72" s="226">
        <v>4.4000000000000004</v>
      </c>
      <c r="C72" s="226">
        <f>C35</f>
        <v>5.9</v>
      </c>
      <c r="D72" s="226">
        <f>D35</f>
        <v>5.65</v>
      </c>
      <c r="E72" s="227">
        <f>((A72+B72)/2)*((C72+D72)/2)</f>
        <v>25.410000000000004</v>
      </c>
      <c r="F72" s="226">
        <v>4.4000000000000004</v>
      </c>
      <c r="G72" s="226">
        <v>4.4000000000000004</v>
      </c>
      <c r="H72" s="226">
        <f>H35</f>
        <v>20.5</v>
      </c>
      <c r="I72" s="226">
        <f>I35</f>
        <v>18.8</v>
      </c>
      <c r="J72" s="227">
        <f>((F72+G72)/2)*((H72+I72)/2)</f>
        <v>86.46</v>
      </c>
      <c r="K72" s="226">
        <v>4.4000000000000004</v>
      </c>
    </row>
    <row r="73" spans="1:11" s="228" customFormat="1" ht="3" customHeight="1">
      <c r="A73" s="309"/>
      <c r="B73" s="310"/>
      <c r="C73" s="310"/>
      <c r="D73" s="310"/>
      <c r="E73" s="310"/>
      <c r="F73" s="310"/>
      <c r="G73" s="310"/>
      <c r="H73" s="310"/>
      <c r="I73" s="310"/>
      <c r="J73" s="310"/>
      <c r="K73" s="311"/>
    </row>
    <row r="74" spans="1:11" s="225" customFormat="1" ht="13.2">
      <c r="A74" s="226">
        <v>4.4000000000000004</v>
      </c>
      <c r="B74" s="226">
        <f>B37</f>
        <v>22.85</v>
      </c>
      <c r="C74" s="226">
        <f>C37</f>
        <v>21.4</v>
      </c>
      <c r="D74" s="227">
        <f>((K72+A74)/2)*((B74+C74)/2)</f>
        <v>97.350000000000009</v>
      </c>
      <c r="E74" s="226">
        <v>4.4000000000000004</v>
      </c>
      <c r="F74" s="226">
        <v>4.4000000000000004</v>
      </c>
      <c r="G74" s="226">
        <f>G37</f>
        <v>24.1</v>
      </c>
      <c r="H74" s="226">
        <f>H37</f>
        <v>24.4</v>
      </c>
      <c r="I74" s="227">
        <f>((E74+F74)/2)*((G74+H74)/2)</f>
        <v>106.7</v>
      </c>
      <c r="J74" s="226">
        <v>4.4000000000000004</v>
      </c>
      <c r="K74" s="226">
        <v>4.4000000000000004</v>
      </c>
    </row>
    <row r="75" spans="1:11" s="228" customFormat="1" ht="3" customHeight="1">
      <c r="A75" s="309"/>
      <c r="B75" s="310"/>
      <c r="C75" s="310"/>
      <c r="D75" s="310"/>
      <c r="E75" s="310"/>
      <c r="F75" s="310"/>
      <c r="G75" s="310"/>
      <c r="H75" s="310"/>
      <c r="I75" s="310"/>
      <c r="J75" s="310"/>
      <c r="K75" s="311"/>
    </row>
    <row r="76" spans="1:11" s="225" customFormat="1" ht="13.2">
      <c r="A76" s="226">
        <f>A39</f>
        <v>14.35</v>
      </c>
      <c r="B76" s="226">
        <f>B39</f>
        <v>15</v>
      </c>
      <c r="C76" s="227">
        <f>((J74+K74)/2)*((A76+B76)/2)</f>
        <v>64.570000000000007</v>
      </c>
      <c r="D76" s="226">
        <v>4.4000000000000004</v>
      </c>
      <c r="E76" s="226">
        <v>4.4000000000000004</v>
      </c>
      <c r="F76" s="226">
        <f>F39</f>
        <v>18</v>
      </c>
      <c r="G76" s="226">
        <f>G39</f>
        <v>19.399999999999999</v>
      </c>
      <c r="H76" s="227">
        <f>((D76+E76)/2)*((F76+G76)/2)</f>
        <v>82.28</v>
      </c>
      <c r="I76" s="226">
        <v>4.4000000000000004</v>
      </c>
      <c r="J76" s="226">
        <v>4.4000000000000004</v>
      </c>
      <c r="K76" s="226">
        <f>K39</f>
        <v>19.600000000000001</v>
      </c>
    </row>
    <row r="77" spans="1:11" s="228" customFormat="1" ht="3" customHeight="1">
      <c r="A77" s="309"/>
      <c r="B77" s="310"/>
      <c r="C77" s="310"/>
      <c r="D77" s="310"/>
      <c r="E77" s="310"/>
      <c r="F77" s="310"/>
      <c r="G77" s="310"/>
      <c r="H77" s="310"/>
      <c r="I77" s="310"/>
      <c r="J77" s="310"/>
      <c r="K77" s="311"/>
    </row>
    <row r="78" spans="1:11" s="225" customFormat="1" ht="26.4">
      <c r="A78" s="226">
        <f>A41</f>
        <v>20.350000000000001</v>
      </c>
      <c r="B78" s="227">
        <f>((I76+J76)/2)*((K76+A78)/2)</f>
        <v>87.890000000000015</v>
      </c>
      <c r="C78" s="226">
        <v>4.4000000000000004</v>
      </c>
      <c r="D78" s="226">
        <v>4.4000000000000004</v>
      </c>
      <c r="E78" s="226">
        <f>E41</f>
        <v>13.65</v>
      </c>
      <c r="F78" s="226">
        <f>F41</f>
        <v>13.5</v>
      </c>
      <c r="G78" s="227">
        <f>((C78+D78)/2)*((E78+F78)/2)</f>
        <v>59.730000000000004</v>
      </c>
      <c r="H78" s="231" t="s">
        <v>183</v>
      </c>
      <c r="I78" s="231">
        <v>58.27</v>
      </c>
      <c r="J78" s="234"/>
      <c r="K78" s="234"/>
    </row>
    <row r="79" spans="1:11" s="228" customFormat="1" ht="3" customHeight="1">
      <c r="A79" s="309"/>
      <c r="B79" s="310"/>
      <c r="C79" s="310"/>
      <c r="D79" s="310"/>
      <c r="E79" s="310"/>
      <c r="F79" s="310"/>
      <c r="G79" s="310"/>
      <c r="H79" s="310"/>
      <c r="I79" s="310"/>
      <c r="J79" s="310"/>
      <c r="K79" s="311"/>
    </row>
    <row r="80" spans="1:11" s="189" customFormat="1" ht="13.2">
      <c r="A80" s="214"/>
      <c r="B80" s="214"/>
      <c r="C80" s="214"/>
      <c r="D80" s="214"/>
      <c r="E80" s="214"/>
      <c r="F80" s="214"/>
      <c r="G80" s="214"/>
      <c r="H80" s="214"/>
      <c r="I80" s="214"/>
      <c r="J80" s="214"/>
      <c r="K80" s="214"/>
    </row>
    <row r="81" spans="1:11" s="37" customFormat="1" ht="13.2">
      <c r="A81" s="299" t="s">
        <v>177</v>
      </c>
      <c r="B81" s="300"/>
      <c r="C81" s="300"/>
      <c r="D81" s="300"/>
      <c r="E81" s="300"/>
      <c r="F81" s="300"/>
      <c r="G81" s="300"/>
      <c r="H81" s="300"/>
      <c r="I81" s="300"/>
      <c r="J81" s="300"/>
      <c r="K81" s="301"/>
    </row>
    <row r="82" spans="1:11" s="189" customFormat="1" ht="13.2">
      <c r="A82" s="214"/>
      <c r="B82" s="214"/>
      <c r="C82" s="214"/>
      <c r="D82" s="214"/>
      <c r="E82" s="214"/>
      <c r="F82" s="214"/>
      <c r="G82" s="214"/>
      <c r="H82" s="214"/>
      <c r="I82" s="214"/>
      <c r="J82" s="214"/>
      <c r="K82" s="214"/>
    </row>
    <row r="83" spans="1:11" s="37" customFormat="1" ht="13.2">
      <c r="A83" s="46">
        <v>4.4000000000000004</v>
      </c>
      <c r="B83" s="46">
        <v>4.4000000000000004</v>
      </c>
      <c r="C83" s="46">
        <v>20</v>
      </c>
      <c r="D83" s="46">
        <v>20.2</v>
      </c>
      <c r="E83" s="227">
        <f>((A83+B83)/2)*((C83+D83)/2)</f>
        <v>88.440000000000012</v>
      </c>
      <c r="F83" s="46">
        <v>4.4000000000000004</v>
      </c>
      <c r="G83" s="46">
        <v>4.4000000000000004</v>
      </c>
      <c r="H83" s="46">
        <v>29.85</v>
      </c>
      <c r="I83" s="46">
        <v>30.15</v>
      </c>
      <c r="J83" s="227">
        <f>((F83+G83)/2)*((H83+I83)/2)</f>
        <v>132</v>
      </c>
      <c r="K83" s="46">
        <v>4.4000000000000004</v>
      </c>
    </row>
    <row r="84" spans="1:11" s="50" customFormat="1" ht="3" customHeight="1">
      <c r="A84" s="296"/>
      <c r="B84" s="297"/>
      <c r="C84" s="297"/>
      <c r="D84" s="297"/>
      <c r="E84" s="297"/>
      <c r="F84" s="297"/>
      <c r="G84" s="297"/>
      <c r="H84" s="297"/>
      <c r="I84" s="297"/>
      <c r="J84" s="297"/>
      <c r="K84" s="298"/>
    </row>
    <row r="85" spans="1:11" s="37" customFormat="1" ht="13.2">
      <c r="A85" s="46">
        <v>4.4000000000000004</v>
      </c>
      <c r="B85" s="46">
        <v>30.15</v>
      </c>
      <c r="C85" s="46">
        <v>30.75</v>
      </c>
      <c r="D85" s="227">
        <f>((K83+A85)/2)*((B85+C85)/2)</f>
        <v>133.98000000000002</v>
      </c>
      <c r="E85" s="46">
        <v>4.4000000000000004</v>
      </c>
      <c r="F85" s="46">
        <v>4.4000000000000004</v>
      </c>
      <c r="G85" s="46">
        <v>18.899999999999999</v>
      </c>
      <c r="H85" s="46">
        <v>18.899999999999999</v>
      </c>
      <c r="I85" s="227">
        <f>((E85+F85)/2)*((G85+H85)/2)</f>
        <v>83.16</v>
      </c>
      <c r="J85" s="51"/>
      <c r="K85" s="51"/>
    </row>
    <row r="86" spans="1:11" s="50" customFormat="1" ht="3" customHeight="1">
      <c r="A86" s="296"/>
      <c r="B86" s="297"/>
      <c r="C86" s="297"/>
      <c r="D86" s="297"/>
      <c r="E86" s="297"/>
      <c r="F86" s="297"/>
      <c r="G86" s="297"/>
      <c r="H86" s="297"/>
      <c r="I86" s="297"/>
      <c r="J86" s="297"/>
      <c r="K86" s="298"/>
    </row>
    <row r="87" spans="1:11" s="228" customFormat="1" ht="13.2">
      <c r="A87" s="209"/>
      <c r="B87" s="209"/>
      <c r="C87" s="209"/>
      <c r="D87" s="209"/>
      <c r="E87" s="209"/>
      <c r="F87" s="209"/>
      <c r="G87" s="209"/>
      <c r="H87" s="209"/>
      <c r="I87" s="209"/>
      <c r="J87" s="209"/>
      <c r="K87" s="209"/>
    </row>
    <row r="88" spans="1:11" s="50" customFormat="1" ht="18" customHeight="1">
      <c r="A88" s="86"/>
      <c r="B88" s="113"/>
      <c r="C88" s="113"/>
      <c r="D88" s="113"/>
      <c r="E88" s="113"/>
      <c r="F88" s="51"/>
      <c r="G88" s="51"/>
      <c r="H88" s="305" t="s">
        <v>91</v>
      </c>
      <c r="I88" s="305"/>
      <c r="J88" s="229">
        <f>E57+J57+D59+I59+C61+H61+B63+G63+A65+F65+K65+E67+E72+J72+D74+I74+C76+H76+B78+G78+E83+J83+D85+I78+I85</f>
        <v>2070.2624999999998</v>
      </c>
      <c r="K88" s="230" t="s">
        <v>19</v>
      </c>
    </row>
    <row r="89" spans="1:11" s="190" customFormat="1" ht="13.2">
      <c r="A89" s="214"/>
      <c r="B89" s="214"/>
      <c r="C89" s="214"/>
      <c r="D89" s="214"/>
      <c r="E89" s="214"/>
      <c r="F89" s="214"/>
      <c r="G89" s="214"/>
      <c r="H89" s="214"/>
      <c r="I89" s="214"/>
      <c r="J89" s="214"/>
      <c r="K89" s="214"/>
    </row>
    <row r="90" spans="1:11" s="50" customFormat="1" ht="18.75" customHeight="1">
      <c r="A90" s="85" t="str">
        <f>'Planilha Orcamentária'!A16</f>
        <v>3.0</v>
      </c>
      <c r="B90" s="345" t="str">
        <f>'Planilha Orcamentária'!C16</f>
        <v>OBRAS COMPLEMENTARES</v>
      </c>
      <c r="C90" s="345"/>
      <c r="D90" s="345"/>
      <c r="E90" s="345"/>
      <c r="F90" s="345"/>
      <c r="G90" s="345"/>
      <c r="H90" s="345"/>
      <c r="I90" s="345"/>
      <c r="J90" s="345"/>
      <c r="K90" s="346"/>
    </row>
    <row r="91" spans="1:11" s="37" customFormat="1" ht="13.2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9"/>
    </row>
    <row r="92" spans="1:11" s="37" customFormat="1" ht="30" customHeight="1">
      <c r="A92" s="150" t="str">
        <f>'Planilha Orcamentária'!A17</f>
        <v>3.1</v>
      </c>
      <c r="B92" s="312" t="str">
        <f>'Planilha Orcamentária'!C17</f>
        <v>GUIA DE MEIO-FIO, EM CONCRETO COM FCK 20MPA, PRÉ-MOLDADA, MFC-01 PADRÃO DEER-MG, DIMENSÕES (12X16,7X35) CM, EXCLUSIVE SARJETA, INCLUSIVE ESCAVAÇÃO, APILOAMENTO E TRANSPORTE COM RETIRADA DO MATERIAL ESCAVADO (EM CAÇAMBA)</v>
      </c>
      <c r="C92" s="312"/>
      <c r="D92" s="312"/>
      <c r="E92" s="312"/>
      <c r="F92" s="312"/>
      <c r="G92" s="312"/>
      <c r="H92" s="312"/>
      <c r="I92" s="312"/>
      <c r="J92" s="312"/>
      <c r="K92" s="313"/>
    </row>
    <row r="93" spans="1:11" s="37" customFormat="1" ht="13.2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9"/>
    </row>
    <row r="94" spans="1:11" s="189" customFormat="1" ht="3" customHeight="1">
      <c r="A94" s="302"/>
      <c r="B94" s="303"/>
      <c r="C94" s="303"/>
      <c r="D94" s="303"/>
      <c r="E94" s="303"/>
      <c r="F94" s="303"/>
      <c r="G94" s="303"/>
      <c r="H94" s="303"/>
      <c r="I94" s="303"/>
      <c r="J94" s="303"/>
      <c r="K94" s="304"/>
    </row>
    <row r="95" spans="1:11" s="37" customFormat="1" ht="13.2" customHeight="1">
      <c r="A95" s="299" t="str">
        <f>A19</f>
        <v>RUA JOVINO RIBEIRO DE CARVALHO - LARGURAS COM SARJETAS</v>
      </c>
      <c r="B95" s="300"/>
      <c r="C95" s="300"/>
      <c r="D95" s="300"/>
      <c r="E95" s="300"/>
      <c r="F95" s="300"/>
      <c r="G95" s="300"/>
      <c r="H95" s="300"/>
      <c r="I95" s="300"/>
      <c r="J95" s="300"/>
      <c r="K95" s="301"/>
    </row>
    <row r="96" spans="1:11" s="37" customFormat="1" ht="3" customHeight="1">
      <c r="A96" s="194"/>
      <c r="B96" s="195"/>
      <c r="C96" s="195"/>
      <c r="D96" s="195"/>
      <c r="E96" s="195"/>
      <c r="F96" s="195"/>
      <c r="G96" s="195"/>
      <c r="H96" s="195"/>
      <c r="I96" s="195"/>
      <c r="J96" s="195"/>
      <c r="K96" s="196"/>
    </row>
    <row r="97" spans="1:11" s="37" customFormat="1" ht="13.2">
      <c r="A97" s="46">
        <f>C57</f>
        <v>31.2</v>
      </c>
      <c r="B97" s="46">
        <f>D57</f>
        <v>29.6</v>
      </c>
      <c r="C97" s="198">
        <f>A97+B97</f>
        <v>60.8</v>
      </c>
      <c r="D97" s="46">
        <f>H57</f>
        <v>21.2</v>
      </c>
      <c r="E97" s="46">
        <f>I57</f>
        <v>15.8</v>
      </c>
      <c r="F97" s="198">
        <f>D97+E97</f>
        <v>37</v>
      </c>
      <c r="G97" s="46">
        <f>B59</f>
        <v>4.0999999999999996</v>
      </c>
      <c r="H97" s="46">
        <f>C59</f>
        <v>4.05</v>
      </c>
      <c r="I97" s="198">
        <f>G97+H97</f>
        <v>8.1499999999999986</v>
      </c>
      <c r="J97" s="46">
        <f>G59</f>
        <v>20.75</v>
      </c>
      <c r="K97" s="46">
        <f>H59</f>
        <v>21.4</v>
      </c>
    </row>
    <row r="98" spans="1:11" s="50" customFormat="1" ht="3" customHeight="1">
      <c r="A98" s="296"/>
      <c r="B98" s="297"/>
      <c r="C98" s="297"/>
      <c r="D98" s="297"/>
      <c r="E98" s="297"/>
      <c r="F98" s="297"/>
      <c r="G98" s="297"/>
      <c r="H98" s="297"/>
      <c r="I98" s="297"/>
      <c r="J98" s="297"/>
      <c r="K98" s="298"/>
    </row>
    <row r="99" spans="1:11" s="37" customFormat="1" ht="16.2" customHeight="1">
      <c r="A99" s="198">
        <f>J97+K97</f>
        <v>42.15</v>
      </c>
      <c r="B99" s="46">
        <f>A61</f>
        <v>6.4</v>
      </c>
      <c r="C99" s="46">
        <f>B61</f>
        <v>7.3</v>
      </c>
      <c r="D99" s="198">
        <f>B99+C99</f>
        <v>13.7</v>
      </c>
      <c r="E99" s="46">
        <f>F61</f>
        <v>14.9</v>
      </c>
      <c r="F99" s="46">
        <f>G61</f>
        <v>15.6</v>
      </c>
      <c r="G99" s="198">
        <f>E99+F99</f>
        <v>30.5</v>
      </c>
      <c r="H99" s="46">
        <f>K61</f>
        <v>6.5</v>
      </c>
      <c r="I99" s="46">
        <f>A63</f>
        <v>7.3</v>
      </c>
      <c r="J99" s="198">
        <f>H99+I99</f>
        <v>13.8</v>
      </c>
      <c r="K99" s="46">
        <f>E63</f>
        <v>2</v>
      </c>
    </row>
    <row r="100" spans="1:11" s="50" customFormat="1" ht="3" customHeight="1">
      <c r="A100" s="296"/>
      <c r="B100" s="297"/>
      <c r="C100" s="297"/>
      <c r="D100" s="297"/>
      <c r="E100" s="297"/>
      <c r="F100" s="297"/>
      <c r="G100" s="297"/>
      <c r="H100" s="297"/>
      <c r="I100" s="297"/>
      <c r="J100" s="297"/>
      <c r="K100" s="298"/>
    </row>
    <row r="101" spans="1:11" s="37" customFormat="1" ht="13.2">
      <c r="A101" s="46">
        <f>F63</f>
        <v>3.1</v>
      </c>
      <c r="B101" s="198">
        <f>K99+A101</f>
        <v>5.0999999999999996</v>
      </c>
      <c r="C101" s="46">
        <f>J27</f>
        <v>11.9</v>
      </c>
      <c r="D101" s="46">
        <f>K27</f>
        <v>13.45</v>
      </c>
      <c r="E101" s="198">
        <f>C101+D101</f>
        <v>25.35</v>
      </c>
      <c r="F101" s="46">
        <f>D65</f>
        <v>3.55</v>
      </c>
      <c r="G101" s="46">
        <f>E65</f>
        <v>4.1500000000000004</v>
      </c>
      <c r="H101" s="198">
        <f>F101+G101</f>
        <v>7.7</v>
      </c>
      <c r="I101" s="46">
        <f>I65</f>
        <v>15.65</v>
      </c>
      <c r="J101" s="46">
        <f>J65</f>
        <v>15.35</v>
      </c>
      <c r="K101" s="198">
        <f>I101+J101</f>
        <v>31</v>
      </c>
    </row>
    <row r="102" spans="1:11" s="50" customFormat="1" ht="3" customHeight="1">
      <c r="A102" s="296"/>
      <c r="B102" s="297"/>
      <c r="C102" s="297"/>
      <c r="D102" s="297"/>
      <c r="E102" s="297"/>
      <c r="F102" s="297"/>
      <c r="G102" s="297"/>
      <c r="H102" s="297"/>
      <c r="I102" s="297"/>
      <c r="J102" s="297"/>
      <c r="K102" s="298"/>
    </row>
    <row r="103" spans="1:11" s="37" customFormat="1" ht="13.2">
      <c r="A103" s="46">
        <f>C67</f>
        <v>29.85</v>
      </c>
      <c r="B103" s="46">
        <f>D67</f>
        <v>29.75</v>
      </c>
      <c r="C103" s="198">
        <f>A103+B103</f>
        <v>59.6</v>
      </c>
      <c r="D103" s="203" t="s">
        <v>150</v>
      </c>
      <c r="E103" s="203">
        <v>5</v>
      </c>
      <c r="F103" s="203" t="s">
        <v>151</v>
      </c>
      <c r="G103" s="198">
        <v>7</v>
      </c>
    </row>
    <row r="104" spans="1:11" s="50" customFormat="1" ht="3" customHeight="1">
      <c r="A104" s="195"/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</row>
    <row r="105" spans="1:11" s="190" customFormat="1" ht="13.2">
      <c r="A105" s="214"/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</row>
    <row r="106" spans="1:11" s="50" customFormat="1" ht="13.2">
      <c r="A106" s="299" t="s">
        <v>185</v>
      </c>
      <c r="B106" s="300"/>
      <c r="C106" s="300"/>
      <c r="D106" s="300"/>
      <c r="E106" s="300"/>
      <c r="F106" s="300"/>
      <c r="G106" s="300"/>
      <c r="H106" s="300"/>
      <c r="I106" s="300"/>
      <c r="J106" s="300"/>
      <c r="K106" s="301"/>
    </row>
    <row r="107" spans="1:11" s="50" customFormat="1" ht="3" customHeight="1">
      <c r="A107" s="320"/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</row>
    <row r="108" spans="1:11" s="37" customFormat="1" ht="13.2" customHeight="1">
      <c r="A108" s="46">
        <f>C72</f>
        <v>5.9</v>
      </c>
      <c r="B108" s="46">
        <f>D72</f>
        <v>5.65</v>
      </c>
      <c r="C108" s="198">
        <f>A108+B108</f>
        <v>11.55</v>
      </c>
      <c r="D108" s="46">
        <f>H72</f>
        <v>20.5</v>
      </c>
      <c r="E108" s="46">
        <f>I72</f>
        <v>18.8</v>
      </c>
      <c r="F108" s="198">
        <f>D108+E108</f>
        <v>39.299999999999997</v>
      </c>
      <c r="G108" s="46">
        <f>B74</f>
        <v>22.85</v>
      </c>
      <c r="H108" s="46">
        <f>C74</f>
        <v>21.4</v>
      </c>
      <c r="I108" s="198">
        <f>G108+H108</f>
        <v>44.25</v>
      </c>
      <c r="J108" s="46">
        <f>G74</f>
        <v>24.1</v>
      </c>
      <c r="K108" s="46">
        <f>H74</f>
        <v>24.4</v>
      </c>
    </row>
    <row r="109" spans="1:11" s="50" customFormat="1" ht="3" customHeight="1">
      <c r="A109" s="296"/>
      <c r="B109" s="297"/>
      <c r="C109" s="297"/>
      <c r="D109" s="297"/>
      <c r="E109" s="297"/>
      <c r="F109" s="297"/>
      <c r="G109" s="297"/>
      <c r="H109" s="297"/>
      <c r="I109" s="297"/>
      <c r="J109" s="297"/>
      <c r="K109" s="298"/>
    </row>
    <row r="110" spans="1:11" s="50" customFormat="1" ht="13.2">
      <c r="A110" s="198">
        <f>J108+K108</f>
        <v>48.5</v>
      </c>
      <c r="B110" s="46">
        <f>A76</f>
        <v>14.35</v>
      </c>
      <c r="C110" s="46">
        <f>B76</f>
        <v>15</v>
      </c>
      <c r="D110" s="198">
        <f>B110+C110</f>
        <v>29.35</v>
      </c>
      <c r="E110" s="46">
        <f>F76</f>
        <v>18</v>
      </c>
      <c r="F110" s="46">
        <f>G76</f>
        <v>19.399999999999999</v>
      </c>
      <c r="G110" s="198">
        <f>E110+F110</f>
        <v>37.4</v>
      </c>
      <c r="H110" s="46">
        <f>K76</f>
        <v>19.600000000000001</v>
      </c>
      <c r="I110" s="46">
        <f>A78</f>
        <v>20.350000000000001</v>
      </c>
      <c r="J110" s="198">
        <f>H110+I110</f>
        <v>39.950000000000003</v>
      </c>
      <c r="K110" s="46">
        <f>E78</f>
        <v>13.65</v>
      </c>
    </row>
    <row r="111" spans="1:11" s="50" customFormat="1" ht="3" customHeight="1">
      <c r="A111" s="296"/>
      <c r="B111" s="297"/>
      <c r="C111" s="297"/>
      <c r="D111" s="297"/>
      <c r="E111" s="297"/>
      <c r="F111" s="297"/>
      <c r="G111" s="297"/>
      <c r="H111" s="297"/>
      <c r="I111" s="297"/>
      <c r="J111" s="297"/>
      <c r="K111" s="298"/>
    </row>
    <row r="112" spans="1:11" s="50" customFormat="1" ht="26.4">
      <c r="A112" s="46">
        <f>F78</f>
        <v>13.5</v>
      </c>
      <c r="B112" s="198">
        <f>K110+A112</f>
        <v>27.15</v>
      </c>
      <c r="C112" s="231" t="s">
        <v>186</v>
      </c>
      <c r="D112" s="231">
        <f>16.6+4.7+4.85</f>
        <v>26.15</v>
      </c>
      <c r="E112" s="203" t="s">
        <v>150</v>
      </c>
      <c r="F112" s="203">
        <v>5</v>
      </c>
      <c r="G112" s="203" t="s">
        <v>151</v>
      </c>
      <c r="H112" s="198">
        <v>20</v>
      </c>
      <c r="J112" s="161"/>
      <c r="K112" s="161"/>
    </row>
    <row r="113" spans="1:11" s="190" customFormat="1" ht="3" customHeight="1">
      <c r="A113" s="321"/>
      <c r="B113" s="321"/>
      <c r="C113" s="321"/>
      <c r="D113" s="321"/>
      <c r="E113" s="321"/>
      <c r="F113" s="321"/>
      <c r="G113" s="321"/>
      <c r="H113" s="321"/>
      <c r="I113" s="321"/>
      <c r="J113" s="321"/>
      <c r="K113" s="321"/>
    </row>
    <row r="114" spans="1:11" s="190" customFormat="1" ht="13.2">
      <c r="A114" s="214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</row>
    <row r="115" spans="1:11" s="50" customFormat="1" ht="13.2">
      <c r="A115" s="299" t="s">
        <v>177</v>
      </c>
      <c r="B115" s="300"/>
      <c r="C115" s="300"/>
      <c r="D115" s="300"/>
      <c r="E115" s="300"/>
      <c r="F115" s="300"/>
      <c r="G115" s="300"/>
      <c r="H115" s="300"/>
      <c r="I115" s="300"/>
      <c r="J115" s="300"/>
      <c r="K115" s="301"/>
    </row>
    <row r="116" spans="1:11" s="50" customFormat="1" ht="13.2">
      <c r="A116" s="161"/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</row>
    <row r="117" spans="1:11" s="37" customFormat="1" ht="34.799999999999997" customHeight="1">
      <c r="A117" s="46">
        <f>C83</f>
        <v>20</v>
      </c>
      <c r="B117" s="46">
        <f>D83</f>
        <v>20.2</v>
      </c>
      <c r="C117" s="198">
        <f>A117+B117</f>
        <v>40.200000000000003</v>
      </c>
      <c r="D117" s="46">
        <f>H83</f>
        <v>29.85</v>
      </c>
      <c r="E117" s="46">
        <f>I83</f>
        <v>30.15</v>
      </c>
      <c r="F117" s="198">
        <f>D117+E117</f>
        <v>60</v>
      </c>
      <c r="G117" s="46">
        <f>B85</f>
        <v>30.15</v>
      </c>
      <c r="H117" s="46">
        <f>C85</f>
        <v>30.75</v>
      </c>
      <c r="I117" s="198">
        <f>G117+H117</f>
        <v>60.9</v>
      </c>
      <c r="J117" s="203" t="s">
        <v>150</v>
      </c>
      <c r="K117" s="203">
        <v>5</v>
      </c>
    </row>
    <row r="118" spans="1:11" s="50" customFormat="1" ht="3" customHeight="1">
      <c r="A118" s="296"/>
      <c r="B118" s="297"/>
      <c r="C118" s="297"/>
      <c r="D118" s="297"/>
      <c r="E118" s="297"/>
      <c r="F118" s="297"/>
      <c r="G118" s="297"/>
      <c r="H118" s="297"/>
      <c r="I118" s="297"/>
      <c r="J118" s="297"/>
      <c r="K118" s="298"/>
    </row>
    <row r="119" spans="1:11" s="50" customFormat="1" ht="35.4" customHeight="1">
      <c r="A119" s="46">
        <f>G85</f>
        <v>18.899999999999999</v>
      </c>
      <c r="B119" s="46">
        <f>H85</f>
        <v>18.899999999999999</v>
      </c>
      <c r="C119" s="198">
        <f>A119+B119</f>
        <v>37.799999999999997</v>
      </c>
      <c r="D119" s="203" t="s">
        <v>151</v>
      </c>
      <c r="E119" s="198">
        <v>5</v>
      </c>
      <c r="F119" s="51"/>
      <c r="G119" s="51"/>
      <c r="H119" s="51"/>
      <c r="I119" s="51"/>
      <c r="J119" s="51"/>
      <c r="K119" s="51"/>
    </row>
    <row r="120" spans="1:11" s="50" customFormat="1" ht="3" customHeight="1">
      <c r="A120" s="296"/>
      <c r="B120" s="297"/>
      <c r="C120" s="297"/>
      <c r="D120" s="297"/>
      <c r="E120" s="297"/>
      <c r="F120" s="297"/>
      <c r="G120" s="297"/>
      <c r="H120" s="297"/>
      <c r="I120" s="297"/>
      <c r="J120" s="297"/>
      <c r="K120" s="298"/>
    </row>
    <row r="121" spans="1:11" s="190" customFormat="1" ht="13.2">
      <c r="A121" s="214"/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</row>
    <row r="122" spans="1:11" s="37" customFormat="1" ht="31.2" customHeight="1">
      <c r="A122" s="86"/>
      <c r="B122" s="113"/>
      <c r="C122" s="113"/>
      <c r="D122" s="113"/>
      <c r="E122" s="113"/>
      <c r="F122" s="51"/>
      <c r="G122" s="51"/>
      <c r="H122" s="305" t="s">
        <v>91</v>
      </c>
      <c r="I122" s="305"/>
      <c r="J122" s="229">
        <f>C97+F97+I97+A99+D99+G99+J99+K101+H101+E101+B101+C103+E103+G103+C108+F108+I108+A110+D110+G110+J110+B112+F112+H112+C117+F117+I117+K117+E119+D112+C119</f>
        <v>884.35</v>
      </c>
      <c r="K122" s="230" t="s">
        <v>25</v>
      </c>
    </row>
    <row r="123" spans="1:11" s="50" customFormat="1" ht="13.2">
      <c r="A123" s="87"/>
      <c r="B123" s="195"/>
      <c r="C123" s="195"/>
      <c r="D123" s="195"/>
      <c r="E123" s="195"/>
      <c r="F123" s="51"/>
      <c r="G123" s="51"/>
      <c r="H123" s="51"/>
      <c r="I123" s="51"/>
      <c r="J123" s="51"/>
      <c r="K123" s="196"/>
    </row>
    <row r="124" spans="1:11" s="37" customFormat="1" ht="30" customHeight="1">
      <c r="A124" s="150" t="str">
        <f>'Planilha Orcamentária'!A18</f>
        <v>3.2</v>
      </c>
      <c r="B124" s="312" t="str">
        <f>'Planilha Orcamentária'!C18</f>
        <v>EXECUÇÃO DE SARJETA DE CONCRETO USINADO, MOLDADA IN LOCO EM TRECHO RETO, 30 CM BASE X 10 CM ALTURA. AF_01/2024</v>
      </c>
      <c r="C124" s="312"/>
      <c r="D124" s="312"/>
      <c r="E124" s="312"/>
      <c r="F124" s="312"/>
      <c r="G124" s="312"/>
      <c r="H124" s="312"/>
      <c r="I124" s="312"/>
      <c r="J124" s="312"/>
      <c r="K124" s="313"/>
    </row>
    <row r="125" spans="1:11" s="37" customFormat="1" ht="13.2">
      <c r="A125" s="38"/>
      <c r="B125" s="39"/>
      <c r="C125" s="40"/>
      <c r="D125" s="91"/>
      <c r="E125" s="91"/>
      <c r="F125" s="91"/>
      <c r="G125" s="44"/>
      <c r="H125" s="91"/>
      <c r="I125" s="91"/>
      <c r="J125" s="44"/>
      <c r="K125" s="42"/>
    </row>
    <row r="126" spans="1:11" s="37" customFormat="1" ht="41.25" customHeight="1">
      <c r="A126" s="318" t="s">
        <v>156</v>
      </c>
      <c r="B126" s="319"/>
      <c r="C126" s="92">
        <f>J122-(E103+G103+F112+H112+K117+E119-7)</f>
        <v>844.35</v>
      </c>
      <c r="D126" s="94" t="s">
        <v>25</v>
      </c>
      <c r="E126" s="195"/>
      <c r="F126" s="48"/>
      <c r="G126" s="48"/>
      <c r="H126" s="48"/>
      <c r="I126" s="48"/>
      <c r="J126" s="48"/>
      <c r="K126" s="49"/>
    </row>
    <row r="127" spans="1:11" s="37" customFormat="1" ht="13.2">
      <c r="A127" s="38"/>
      <c r="B127" s="39"/>
      <c r="C127" s="40"/>
      <c r="D127" s="91"/>
      <c r="E127" s="91"/>
      <c r="F127" s="91"/>
      <c r="G127" s="44"/>
      <c r="H127" s="91"/>
      <c r="I127" s="91"/>
      <c r="J127" s="44"/>
      <c r="K127" s="42"/>
    </row>
    <row r="128" spans="1:11" s="37" customFormat="1" ht="30" customHeight="1">
      <c r="A128" s="150" t="str">
        <f>'Planilha Orcamentária'!A19</f>
        <v>3.3</v>
      </c>
      <c r="B128" s="312" t="str">
        <f>'Planilha Orcamentária'!C19</f>
        <v>LANÇAMENTO E ESPALHAMENTO DE SOLO OU MATERIAL DE DEMOLIÇÃO EM ÁREA DE PASSEIO EXCLUSIVE APILOAMENTO</v>
      </c>
      <c r="C128" s="312"/>
      <c r="D128" s="312"/>
      <c r="E128" s="312"/>
      <c r="F128" s="312"/>
      <c r="G128" s="312"/>
      <c r="H128" s="312"/>
      <c r="I128" s="312"/>
      <c r="J128" s="312"/>
      <c r="K128" s="313"/>
    </row>
    <row r="129" spans="1:11" s="37" customFormat="1" ht="13.2">
      <c r="A129" s="38"/>
      <c r="B129" s="39"/>
      <c r="C129" s="40"/>
      <c r="D129" s="91"/>
      <c r="E129" s="91"/>
      <c r="F129" s="91"/>
      <c r="G129" s="44"/>
      <c r="H129" s="91"/>
      <c r="I129" s="91"/>
      <c r="J129" s="44"/>
      <c r="K129" s="42"/>
    </row>
    <row r="130" spans="1:11" s="37" customFormat="1" ht="41.25" customHeight="1">
      <c r="A130" s="316" t="s">
        <v>201</v>
      </c>
      <c r="B130" s="316"/>
      <c r="C130" s="239" t="s">
        <v>198</v>
      </c>
      <c r="D130" s="240" t="s">
        <v>199</v>
      </c>
      <c r="E130" s="240" t="s">
        <v>200</v>
      </c>
      <c r="F130" s="48"/>
      <c r="G130" s="48"/>
      <c r="H130" s="48"/>
      <c r="I130" s="48"/>
      <c r="J130" s="48"/>
      <c r="K130" s="49"/>
    </row>
    <row r="131" spans="1:11" s="37" customFormat="1" ht="19.2" customHeight="1">
      <c r="A131" s="317">
        <f>D144+D151</f>
        <v>100.75</v>
      </c>
      <c r="B131" s="317"/>
      <c r="C131" s="241">
        <v>1.2</v>
      </c>
      <c r="D131" s="242">
        <v>0.06</v>
      </c>
      <c r="E131" s="243">
        <f>A131*C131*D131</f>
        <v>7.2539999999999996</v>
      </c>
      <c r="F131" s="91"/>
      <c r="G131" s="44"/>
      <c r="H131" s="91"/>
      <c r="I131" s="91"/>
      <c r="J131" s="44"/>
      <c r="K131" s="42"/>
    </row>
    <row r="132" spans="1:11" s="37" customFormat="1" ht="13.2">
      <c r="A132" s="38"/>
      <c r="B132" s="39"/>
      <c r="C132" s="40"/>
      <c r="D132" s="91"/>
      <c r="E132" s="91"/>
      <c r="F132" s="91"/>
      <c r="G132" s="44"/>
      <c r="H132" s="91"/>
      <c r="I132" s="91"/>
      <c r="J132" s="44"/>
      <c r="K132" s="42"/>
    </row>
    <row r="133" spans="1:11" s="37" customFormat="1" ht="30" customHeight="1">
      <c r="A133" s="150" t="str">
        <f>'Planilha Orcamentária'!A20</f>
        <v>3.4</v>
      </c>
      <c r="B133" s="312" t="str">
        <f>'Planilha Orcamentária'!C20</f>
        <v>REGULARIZAÇÃO E COMPACTAÇÃO DE TERRENO MANUAL COM SOQUETE, EXCLUSIVE DESMATAMENTO, DESTOCAMENTO, LIMPEZA/ROÇADA DO TERRENO</v>
      </c>
      <c r="C133" s="312"/>
      <c r="D133" s="312"/>
      <c r="E133" s="312"/>
      <c r="F133" s="312"/>
      <c r="G133" s="312"/>
      <c r="H133" s="312"/>
      <c r="I133" s="312"/>
      <c r="J133" s="312"/>
      <c r="K133" s="313"/>
    </row>
    <row r="134" spans="1:11" s="37" customFormat="1" ht="13.2">
      <c r="A134" s="38"/>
      <c r="B134" s="39"/>
      <c r="C134" s="40"/>
      <c r="D134" s="91"/>
      <c r="E134" s="91"/>
      <c r="F134" s="91"/>
      <c r="G134" s="44"/>
      <c r="H134" s="91"/>
      <c r="I134" s="91"/>
      <c r="J134" s="44"/>
      <c r="K134" s="42"/>
    </row>
    <row r="135" spans="1:11" s="37" customFormat="1" ht="41.25" customHeight="1">
      <c r="A135" s="316" t="s">
        <v>201</v>
      </c>
      <c r="B135" s="316"/>
      <c r="C135" s="239" t="s">
        <v>198</v>
      </c>
      <c r="D135" s="240" t="s">
        <v>200</v>
      </c>
      <c r="F135" s="48"/>
      <c r="G135" s="48"/>
      <c r="H135" s="48"/>
      <c r="I135" s="48"/>
      <c r="J135" s="48"/>
      <c r="K135" s="49"/>
    </row>
    <row r="136" spans="1:11" s="37" customFormat="1" ht="19.2" customHeight="1">
      <c r="A136" s="317">
        <f>A131</f>
        <v>100.75</v>
      </c>
      <c r="B136" s="317"/>
      <c r="C136" s="241">
        <v>1.2</v>
      </c>
      <c r="D136" s="243">
        <f>A136*C136</f>
        <v>120.89999999999999</v>
      </c>
      <c r="F136" s="91"/>
      <c r="G136" s="44"/>
      <c r="H136" s="91"/>
      <c r="I136" s="91"/>
      <c r="J136" s="44"/>
      <c r="K136" s="42"/>
    </row>
    <row r="137" spans="1:11" s="37" customFormat="1" ht="13.2">
      <c r="A137" s="38"/>
      <c r="B137" s="39"/>
      <c r="C137" s="40"/>
      <c r="D137" s="91"/>
      <c r="E137" s="91"/>
      <c r="F137" s="91"/>
      <c r="G137" s="44"/>
      <c r="H137" s="91"/>
      <c r="I137" s="91"/>
      <c r="J137" s="44"/>
      <c r="K137" s="42"/>
    </row>
    <row r="138" spans="1:11" s="37" customFormat="1" ht="30" customHeight="1">
      <c r="A138" s="150" t="str">
        <f>'Planilha Orcamentária'!A21</f>
        <v>3.5</v>
      </c>
      <c r="B138" s="312" t="str">
        <f>'Planilha Orcamentária'!C21</f>
        <v>PASSEIOS DE CONCRETO E = 8 CM, FCK = 15 MPA PADRÃO PREFEITURA</v>
      </c>
      <c r="C138" s="312"/>
      <c r="D138" s="312"/>
      <c r="E138" s="312"/>
      <c r="F138" s="312"/>
      <c r="G138" s="312"/>
      <c r="H138" s="312"/>
      <c r="I138" s="312"/>
      <c r="J138" s="312"/>
      <c r="K138" s="313"/>
    </row>
    <row r="139" spans="1:11" s="37" customFormat="1" ht="13.2">
      <c r="A139" s="38"/>
      <c r="B139" s="39"/>
      <c r="C139" s="40"/>
      <c r="D139" s="91"/>
      <c r="E139" s="91"/>
      <c r="F139" s="91"/>
      <c r="G139" s="44"/>
      <c r="H139" s="91"/>
      <c r="I139" s="91"/>
      <c r="J139" s="44"/>
      <c r="K139" s="42"/>
    </row>
    <row r="140" spans="1:11" s="50" customFormat="1" ht="13.2">
      <c r="A140" s="299" t="str">
        <f>A95</f>
        <v>RUA JOVINO RIBEIRO DE CARVALHO - LARGURAS COM SARJETAS</v>
      </c>
      <c r="B140" s="300"/>
      <c r="C140" s="300"/>
      <c r="D140" s="300"/>
      <c r="E140" s="300"/>
      <c r="F140" s="300"/>
      <c r="G140" s="300"/>
      <c r="H140" s="300"/>
      <c r="I140" s="300"/>
      <c r="J140" s="300"/>
      <c r="K140" s="301"/>
    </row>
    <row r="141" spans="1:11" s="50" customFormat="1" ht="13.2">
      <c r="A141" s="161"/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</row>
    <row r="142" spans="1:11" s="37" customFormat="1" ht="13.2" customHeight="1">
      <c r="A142" s="46">
        <v>31.1</v>
      </c>
      <c r="B142" s="46">
        <f>21.2-15</f>
        <v>6.1999999999999993</v>
      </c>
      <c r="C142" s="46">
        <v>4.0999999999999996</v>
      </c>
      <c r="D142" s="46">
        <v>20.75</v>
      </c>
      <c r="E142" s="46">
        <v>6.4</v>
      </c>
      <c r="F142" s="46">
        <v>14.9</v>
      </c>
      <c r="G142" s="46">
        <v>6.5</v>
      </c>
      <c r="H142" s="46">
        <v>2</v>
      </c>
      <c r="I142" s="46">
        <v>11.9</v>
      </c>
      <c r="J142" s="46">
        <v>3.55</v>
      </c>
      <c r="K142" s="46">
        <v>15.65</v>
      </c>
    </row>
    <row r="143" spans="1:11" s="50" customFormat="1" ht="3" customHeight="1">
      <c r="A143" s="296"/>
      <c r="B143" s="297"/>
      <c r="C143" s="297"/>
      <c r="D143" s="297"/>
      <c r="E143" s="297"/>
      <c r="F143" s="297"/>
      <c r="G143" s="297"/>
      <c r="H143" s="297"/>
      <c r="I143" s="297"/>
      <c r="J143" s="297"/>
      <c r="K143" s="298"/>
    </row>
    <row r="144" spans="1:11" s="50" customFormat="1" ht="13.2">
      <c r="A144" s="46">
        <v>29.85</v>
      </c>
      <c r="B144" s="314" t="s">
        <v>176</v>
      </c>
      <c r="C144" s="315"/>
      <c r="D144" s="198">
        <f>C142+D142+E142+F142+G142+H142+I142+J142+K142</f>
        <v>85.75</v>
      </c>
      <c r="E144" s="244" t="s">
        <v>202</v>
      </c>
      <c r="F144" s="314" t="s">
        <v>203</v>
      </c>
      <c r="G144" s="315"/>
      <c r="H144" s="198">
        <v>1.2</v>
      </c>
      <c r="I144" s="314" t="s">
        <v>35</v>
      </c>
      <c r="J144" s="315"/>
      <c r="K144" s="198">
        <f>H144*D144</f>
        <v>102.89999999999999</v>
      </c>
    </row>
    <row r="145" spans="1:11" s="50" customFormat="1" ht="3" customHeight="1">
      <c r="A145" s="296"/>
      <c r="B145" s="297"/>
      <c r="C145" s="297"/>
      <c r="D145" s="297"/>
      <c r="E145" s="297"/>
      <c r="F145" s="297"/>
      <c r="G145" s="297"/>
      <c r="H145" s="297"/>
      <c r="I145" s="297"/>
      <c r="J145" s="297"/>
      <c r="K145" s="298"/>
    </row>
    <row r="146" spans="1:11" s="50" customFormat="1" ht="13.2">
      <c r="C146" s="161"/>
      <c r="D146" s="161"/>
      <c r="E146" s="161"/>
      <c r="F146" s="161"/>
      <c r="G146" s="161"/>
      <c r="H146" s="161"/>
      <c r="I146" s="161"/>
      <c r="J146" s="161"/>
      <c r="K146" s="161"/>
    </row>
    <row r="147" spans="1:11" s="37" customFormat="1" ht="30" customHeight="1">
      <c r="A147" s="150" t="str">
        <f>'Planilha Orcamentária'!A22</f>
        <v>3.6</v>
      </c>
      <c r="B147" s="312" t="str">
        <f>'Planilha Orcamentária'!C22</f>
        <v>EXECUÇÃO DE PASSEIO (CALÇADA) OU PISO DE CONCRETO COM CONCRETO MOLDADO IN LOCO, FEITO EM OBRA, ACABAMENTO CONVENCIONAL, ESPESSURA 8 CM, ARMA DO. AF_08/2022</v>
      </c>
      <c r="C147" s="312"/>
      <c r="D147" s="312"/>
      <c r="E147" s="312"/>
      <c r="F147" s="312"/>
      <c r="G147" s="312"/>
      <c r="H147" s="312"/>
      <c r="I147" s="312"/>
      <c r="J147" s="312"/>
      <c r="K147" s="313"/>
    </row>
    <row r="148" spans="1:11" s="37" customFormat="1" ht="13.2">
      <c r="A148" s="38"/>
      <c r="B148" s="39"/>
      <c r="C148" s="40"/>
      <c r="D148" s="91"/>
      <c r="E148" s="91"/>
      <c r="F148" s="91"/>
      <c r="G148" s="44"/>
      <c r="H148" s="91"/>
      <c r="I148" s="91"/>
      <c r="J148" s="44"/>
      <c r="K148" s="42"/>
    </row>
    <row r="149" spans="1:11" s="50" customFormat="1" ht="13.2">
      <c r="A149" s="299" t="str">
        <f>A140</f>
        <v>RUA JOVINO RIBEIRO DE CARVALHO - LARGURAS COM SARJETAS</v>
      </c>
      <c r="B149" s="300"/>
      <c r="C149" s="300"/>
      <c r="D149" s="300"/>
      <c r="E149" s="300"/>
      <c r="F149" s="300"/>
      <c r="G149" s="300"/>
      <c r="H149" s="300"/>
      <c r="I149" s="300"/>
      <c r="J149" s="300"/>
      <c r="K149" s="301"/>
    </row>
    <row r="150" spans="1:11" s="50" customFormat="1" ht="13.2">
      <c r="A150" s="161"/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</row>
    <row r="151" spans="1:11" s="37" customFormat="1" ht="13.2" customHeight="1">
      <c r="A151" s="46">
        <v>15</v>
      </c>
      <c r="B151" s="314" t="s">
        <v>176</v>
      </c>
      <c r="C151" s="315"/>
      <c r="D151" s="198">
        <f>A151</f>
        <v>15</v>
      </c>
      <c r="E151" s="244" t="s">
        <v>202</v>
      </c>
      <c r="F151" s="314" t="s">
        <v>203</v>
      </c>
      <c r="G151" s="315"/>
      <c r="H151" s="198">
        <v>1.2</v>
      </c>
      <c r="I151" s="314" t="s">
        <v>35</v>
      </c>
      <c r="J151" s="315"/>
      <c r="K151" s="198">
        <f>H151*D151</f>
        <v>18</v>
      </c>
    </row>
    <row r="152" spans="1:11" s="50" customFormat="1" ht="3" customHeight="1">
      <c r="A152" s="296"/>
      <c r="B152" s="297"/>
      <c r="C152" s="297"/>
      <c r="D152" s="297"/>
      <c r="E152" s="297"/>
      <c r="F152" s="297"/>
      <c r="G152" s="297"/>
      <c r="H152" s="297"/>
      <c r="I152" s="297"/>
      <c r="J152" s="297"/>
      <c r="K152" s="298"/>
    </row>
    <row r="153" spans="1:11" s="50" customFormat="1" ht="13.2">
      <c r="A153" s="161"/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</row>
    <row r="154" spans="1:11" s="37" customFormat="1" ht="30" customHeight="1">
      <c r="A154" s="150" t="str">
        <f>'Planilha Orcamentária'!A23</f>
        <v>3.7</v>
      </c>
      <c r="B154" s="312" t="str">
        <f>'Planilha Orcamentária'!C23</f>
        <v>PASSAGEM ELEVATÓRIA DE PEDESTRE EM PISO INTERTRAVADO RETANGULAR NAS CORES NATURAL E VERMELHO E = 8CM - FCK = 35MPA - COM DIMENSÃO (4,70X4,70) .</v>
      </c>
      <c r="C154" s="312"/>
      <c r="D154" s="312"/>
      <c r="E154" s="312"/>
      <c r="F154" s="312"/>
      <c r="G154" s="312"/>
      <c r="H154" s="312"/>
      <c r="I154" s="312"/>
      <c r="J154" s="312"/>
      <c r="K154" s="313"/>
    </row>
    <row r="155" spans="1:11" s="37" customFormat="1" ht="13.2">
      <c r="A155" s="38"/>
      <c r="B155" s="39"/>
      <c r="C155" s="40"/>
      <c r="D155" s="91"/>
      <c r="E155" s="91"/>
      <c r="F155" s="91"/>
      <c r="G155" s="44"/>
      <c r="H155" s="91"/>
      <c r="I155" s="91"/>
      <c r="J155" s="44"/>
      <c r="K155" s="42"/>
    </row>
    <row r="156" spans="1:11" s="50" customFormat="1" ht="13.2">
      <c r="A156" s="299" t="str">
        <f>A149</f>
        <v>RUA JOVINO RIBEIRO DE CARVALHO - LARGURAS COM SARJETAS</v>
      </c>
      <c r="B156" s="300"/>
      <c r="C156" s="300"/>
      <c r="D156" s="300"/>
      <c r="E156" s="300"/>
      <c r="F156" s="300"/>
      <c r="G156" s="300"/>
      <c r="H156" s="300"/>
      <c r="I156" s="300"/>
      <c r="J156" s="300"/>
      <c r="K156" s="301"/>
    </row>
    <row r="157" spans="1:11" s="50" customFormat="1" ht="13.2">
      <c r="A157" s="161"/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</row>
    <row r="158" spans="1:11" s="37" customFormat="1" ht="13.2" customHeight="1">
      <c r="A158" s="46">
        <v>1</v>
      </c>
      <c r="B158" s="314" t="s">
        <v>2</v>
      </c>
      <c r="C158" s="315"/>
      <c r="D158" s="198">
        <f>A158</f>
        <v>1</v>
      </c>
      <c r="E158" s="51"/>
      <c r="F158" s="51"/>
      <c r="G158" s="51"/>
      <c r="H158" s="51"/>
      <c r="I158" s="51"/>
      <c r="J158" s="51"/>
      <c r="K158" s="51"/>
    </row>
    <row r="159" spans="1:11" s="50" customFormat="1" ht="13.2">
      <c r="A159" s="161"/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</row>
    <row r="160" spans="1:11" s="37" customFormat="1" ht="15" customHeight="1">
      <c r="A160" s="99" t="str">
        <f>'Planilha Orcamentária'!A25</f>
        <v>4.0</v>
      </c>
      <c r="B160" s="322" t="str">
        <f>'Planilha Orcamentária'!C25</f>
        <v xml:space="preserve">PLACA DE SINALIZAÇÃO </v>
      </c>
      <c r="C160" s="322"/>
      <c r="D160" s="322"/>
      <c r="E160" s="322"/>
      <c r="F160" s="322"/>
      <c r="G160" s="322"/>
      <c r="H160" s="322"/>
      <c r="I160" s="322"/>
      <c r="J160" s="322"/>
      <c r="K160" s="323"/>
    </row>
    <row r="161" spans="1:11" s="37" customFormat="1" ht="13.2">
      <c r="A161" s="38"/>
      <c r="B161" s="39"/>
      <c r="C161" s="40"/>
      <c r="D161" s="91"/>
      <c r="E161" s="91"/>
      <c r="F161" s="91"/>
      <c r="G161" s="44"/>
      <c r="H161" s="91"/>
      <c r="I161" s="91"/>
      <c r="J161" s="44"/>
      <c r="K161" s="42"/>
    </row>
    <row r="162" spans="1:11" s="37" customFormat="1" ht="33" customHeight="1">
      <c r="A162" s="150" t="str">
        <f>'Planilha Orcamentária'!A26</f>
        <v>4.1</v>
      </c>
      <c r="B162" s="312" t="str">
        <f>'Planilha Orcamentária'!C26</f>
        <v>PLACA DE AÇO CARBONO COM PELÍCULA REFLETIVA GRAU TÉCNICO TIPO I DA ABNT - PLACA CIRCULAR (EXECUÇÃO, INCLUINDO FORNECIMENTO E TRANSPORTE DE TODOS OS MATERIAIS, INCLUSIVE POSTE DE SUSTENTAÇÃO)</v>
      </c>
      <c r="C162" s="312"/>
      <c r="D162" s="312"/>
      <c r="E162" s="312"/>
      <c r="F162" s="312"/>
      <c r="G162" s="312"/>
      <c r="H162" s="312"/>
      <c r="I162" s="312"/>
      <c r="J162" s="312"/>
      <c r="K162" s="313"/>
    </row>
    <row r="163" spans="1:11" s="37" customFormat="1" ht="13.2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9"/>
    </row>
    <row r="164" spans="1:11" s="50" customFormat="1" ht="13.2">
      <c r="A164" s="299" t="str">
        <f>A156</f>
        <v>RUA JOVINO RIBEIRO DE CARVALHO - LARGURAS COM SARJETAS</v>
      </c>
      <c r="B164" s="300"/>
      <c r="C164" s="300"/>
      <c r="D164" s="300"/>
      <c r="E164" s="300"/>
      <c r="F164" s="300"/>
      <c r="G164" s="300"/>
      <c r="H164" s="300"/>
      <c r="I164" s="300"/>
      <c r="J164" s="300"/>
      <c r="K164" s="301"/>
    </row>
    <row r="165" spans="1:11" s="37" customFormat="1" ht="13.2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9"/>
    </row>
    <row r="166" spans="1:11" s="37" customFormat="1" ht="52.2" customHeight="1">
      <c r="A166" s="328" t="s">
        <v>149</v>
      </c>
      <c r="B166" s="329"/>
      <c r="C166" s="328" t="s">
        <v>143</v>
      </c>
      <c r="D166" s="329"/>
      <c r="E166" s="330" t="s">
        <v>144</v>
      </c>
      <c r="F166" s="330" t="s">
        <v>145</v>
      </c>
      <c r="K166" s="49"/>
    </row>
    <row r="167" spans="1:11" s="37" customFormat="1" ht="13.2">
      <c r="A167" s="191" t="s">
        <v>146</v>
      </c>
      <c r="B167" s="191" t="s">
        <v>147</v>
      </c>
      <c r="C167" s="191" t="s">
        <v>148</v>
      </c>
      <c r="D167" s="192" t="s">
        <v>148</v>
      </c>
      <c r="E167" s="331"/>
      <c r="F167" s="331"/>
      <c r="K167" s="49"/>
    </row>
    <row r="168" spans="1:11" s="37" customFormat="1" ht="13.2">
      <c r="A168" s="204">
        <v>2</v>
      </c>
      <c r="B168" s="204" t="s">
        <v>152</v>
      </c>
      <c r="C168" s="205">
        <v>0.5</v>
      </c>
      <c r="D168" s="205">
        <v>0.5</v>
      </c>
      <c r="E168" s="204">
        <f>A168</f>
        <v>2</v>
      </c>
      <c r="F168" s="339">
        <f>((C168/2)*(D168/2)*3.14*E168)+((C169/2)*(D169/2)*3.14*E169)+((C170/2)*(D170/2)*3.14*E170)</f>
        <v>0.39250000000000002</v>
      </c>
      <c r="K168" s="49"/>
    </row>
    <row r="169" spans="1:11" s="37" customFormat="1" ht="13.2">
      <c r="A169" s="221">
        <v>0</v>
      </c>
      <c r="B169" s="204" t="s">
        <v>153</v>
      </c>
      <c r="C169" s="222">
        <v>0.5</v>
      </c>
      <c r="D169" s="222">
        <v>0.5</v>
      </c>
      <c r="E169" s="204">
        <f t="shared" ref="E169:E170" si="0">A169</f>
        <v>0</v>
      </c>
      <c r="F169" s="339"/>
      <c r="K169" s="49"/>
    </row>
    <row r="170" spans="1:11" s="37" customFormat="1" ht="13.2">
      <c r="A170" s="221">
        <v>0</v>
      </c>
      <c r="B170" s="204" t="s">
        <v>157</v>
      </c>
      <c r="C170" s="222">
        <v>0.5</v>
      </c>
      <c r="D170" s="222">
        <v>0.5</v>
      </c>
      <c r="E170" s="204">
        <f t="shared" si="0"/>
        <v>0</v>
      </c>
      <c r="F170" s="339"/>
      <c r="K170" s="49"/>
    </row>
    <row r="171" spans="1:11" s="37" customFormat="1" ht="13.2">
      <c r="A171" s="210"/>
      <c r="B171" s="211"/>
      <c r="C171" s="211"/>
      <c r="D171" s="211"/>
      <c r="E171" s="212"/>
      <c r="F171" s="212"/>
      <c r="G171" s="211"/>
      <c r="H171" s="213"/>
      <c r="K171" s="49"/>
    </row>
    <row r="172" spans="1:11" s="37" customFormat="1" ht="35.4" customHeight="1">
      <c r="A172" s="150" t="str">
        <f>'Planilha Orcamentária'!A27</f>
        <v>4.2</v>
      </c>
      <c r="B172" s="312" t="str">
        <f>'Planilha Orcamentária'!C27</f>
        <v>PLACA DE AÇO CARBONO COM PELÍCULA REFLETIVA GRAU TÉCNICO TIPO I DA ABNT - PLACA QUADRADA (EXECUÇÃO, INCLUINDO FORNECIMENTO E TRANSPORTE DE TODOS OS MATERIAIS, INCLUSIVE POSTE DE SUSTENTAÇÃO)</v>
      </c>
      <c r="C172" s="312"/>
      <c r="D172" s="312"/>
      <c r="E172" s="312"/>
      <c r="F172" s="312"/>
      <c r="G172" s="312"/>
      <c r="H172" s="312"/>
      <c r="I172" s="312"/>
      <c r="J172" s="312"/>
      <c r="K172" s="313"/>
    </row>
    <row r="173" spans="1:11" s="37" customFormat="1" ht="13.2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9"/>
    </row>
    <row r="174" spans="1:11" s="50" customFormat="1" ht="13.2">
      <c r="A174" s="299" t="str">
        <f>A164</f>
        <v>RUA JOVINO RIBEIRO DE CARVALHO - LARGURAS COM SARJETAS</v>
      </c>
      <c r="B174" s="300"/>
      <c r="C174" s="300"/>
      <c r="D174" s="300"/>
      <c r="E174" s="300"/>
      <c r="F174" s="300"/>
      <c r="G174" s="300"/>
      <c r="H174" s="300"/>
      <c r="I174" s="300"/>
      <c r="J174" s="300"/>
      <c r="K174" s="301"/>
    </row>
    <row r="175" spans="1:11" s="37" customFormat="1" ht="13.2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9"/>
    </row>
    <row r="176" spans="1:11" s="193" customFormat="1" ht="46.5" customHeight="1">
      <c r="A176" s="332" t="s">
        <v>191</v>
      </c>
      <c r="B176" s="333"/>
      <c r="C176" s="332" t="s">
        <v>143</v>
      </c>
      <c r="D176" s="333"/>
      <c r="E176" s="334" t="s">
        <v>144</v>
      </c>
      <c r="F176" s="334" t="s">
        <v>145</v>
      </c>
      <c r="K176" s="208"/>
    </row>
    <row r="177" spans="1:11" s="193" customFormat="1" ht="16.2">
      <c r="A177" s="206" t="s">
        <v>146</v>
      </c>
      <c r="B177" s="206" t="s">
        <v>147</v>
      </c>
      <c r="C177" s="206" t="s">
        <v>148</v>
      </c>
      <c r="D177" s="207" t="s">
        <v>148</v>
      </c>
      <c r="E177" s="335"/>
      <c r="F177" s="335"/>
      <c r="K177" s="208"/>
    </row>
    <row r="178" spans="1:11" s="193" customFormat="1" ht="16.2">
      <c r="A178" s="204">
        <v>4</v>
      </c>
      <c r="B178" s="204" t="s">
        <v>152</v>
      </c>
      <c r="C178" s="205">
        <v>0.5</v>
      </c>
      <c r="D178" s="205">
        <v>0.5</v>
      </c>
      <c r="E178" s="204">
        <f>A178</f>
        <v>4</v>
      </c>
      <c r="F178" s="336">
        <f>(C178*D178*E178)+(C179*(D179*E179)+(C180*D180*E180))</f>
        <v>1</v>
      </c>
      <c r="K178" s="208"/>
    </row>
    <row r="179" spans="1:11" s="224" customFormat="1" ht="16.2">
      <c r="A179" s="221">
        <v>0</v>
      </c>
      <c r="B179" s="204" t="s">
        <v>153</v>
      </c>
      <c r="C179" s="222">
        <v>0.5</v>
      </c>
      <c r="D179" s="222">
        <v>0.5</v>
      </c>
      <c r="E179" s="204">
        <f t="shared" ref="E179:E180" si="1">A179</f>
        <v>0</v>
      </c>
      <c r="F179" s="337"/>
      <c r="K179" s="223"/>
    </row>
    <row r="180" spans="1:11" s="224" customFormat="1" ht="16.2">
      <c r="A180" s="221">
        <v>0</v>
      </c>
      <c r="B180" s="204" t="s">
        <v>157</v>
      </c>
      <c r="C180" s="222">
        <v>0.5</v>
      </c>
      <c r="D180" s="222">
        <v>0.5</v>
      </c>
      <c r="E180" s="204">
        <f t="shared" si="1"/>
        <v>0</v>
      </c>
      <c r="F180" s="338"/>
      <c r="K180" s="223"/>
    </row>
    <row r="181" spans="1:11" s="37" customFormat="1" ht="13.2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9"/>
    </row>
    <row r="182" spans="1:11" s="37" customFormat="1" ht="13.2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9"/>
    </row>
    <row r="183" spans="1:11" s="37" customFormat="1" ht="13.2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9"/>
    </row>
    <row r="184" spans="1:11" ht="15" customHeight="1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9"/>
    </row>
    <row r="185" spans="1:11" ht="15" customHeight="1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9"/>
    </row>
    <row r="186" spans="1:11" ht="15" customHeight="1">
      <c r="A186" s="53"/>
      <c r="B186" s="54"/>
      <c r="C186" s="197"/>
      <c r="D186" s="197"/>
      <c r="E186" s="114"/>
      <c r="F186" s="114"/>
      <c r="G186" s="197"/>
      <c r="H186" s="326"/>
      <c r="I186" s="326"/>
      <c r="J186" s="326"/>
      <c r="K186" s="95"/>
    </row>
    <row r="187" spans="1:11" ht="15" customHeight="1">
      <c r="A187" s="53"/>
      <c r="B187" s="325" t="str">
        <f>'Planilha Orcamentária'!B33</f>
        <v>Priscila Cristina de Paula</v>
      </c>
      <c r="C187" s="325"/>
      <c r="D187" s="325"/>
      <c r="E187" s="114"/>
      <c r="F187" s="114"/>
      <c r="G187" s="325" t="str">
        <f>'Planilha Orcamentária'!B38</f>
        <v xml:space="preserve">José Francisco Matos e Silva                 
     </v>
      </c>
      <c r="H187" s="325"/>
      <c r="I187" s="325"/>
      <c r="K187" s="95"/>
    </row>
    <row r="188" spans="1:11" ht="15" customHeight="1">
      <c r="A188" s="56"/>
      <c r="B188" s="324" t="str">
        <f>'Planilha Orcamentária'!B35</f>
        <v>Engenheira Civil</v>
      </c>
      <c r="C188" s="324"/>
      <c r="D188" s="324"/>
      <c r="E188" s="63"/>
      <c r="G188" s="327" t="str">
        <f>'Planilha Orcamentária'!B39</f>
        <v>Prefeito Municipal</v>
      </c>
      <c r="H188" s="327"/>
      <c r="I188" s="327"/>
      <c r="J188" s="58"/>
      <c r="K188" s="96"/>
    </row>
    <row r="189" spans="1:11" ht="15" customHeight="1">
      <c r="A189" s="56"/>
      <c r="B189" s="324" t="s">
        <v>81</v>
      </c>
      <c r="C189" s="324"/>
      <c r="D189" s="324"/>
      <c r="E189" s="63"/>
      <c r="G189" s="63"/>
      <c r="H189" s="63"/>
      <c r="I189" s="58"/>
      <c r="J189" s="58"/>
      <c r="K189" s="96"/>
    </row>
    <row r="190" spans="1:11" ht="15" customHeight="1">
      <c r="A190" s="59"/>
      <c r="B190" s="60"/>
      <c r="C190" s="61"/>
      <c r="D190" s="61"/>
      <c r="E190" s="61"/>
      <c r="F190" s="60"/>
      <c r="G190" s="61"/>
      <c r="H190" s="61"/>
      <c r="I190" s="62"/>
      <c r="J190" s="62"/>
      <c r="K190" s="97"/>
    </row>
    <row r="191" spans="1:11" ht="15" customHeight="1">
      <c r="A191" s="63"/>
      <c r="C191" s="63"/>
      <c r="D191" s="63"/>
      <c r="E191" s="63"/>
      <c r="G191" s="63"/>
      <c r="H191" s="63"/>
      <c r="I191" s="58"/>
      <c r="J191" s="58"/>
      <c r="K191" s="63"/>
    </row>
    <row r="192" spans="1:11" ht="15" customHeight="1">
      <c r="A192" s="63"/>
      <c r="C192" s="63"/>
      <c r="D192" s="63"/>
      <c r="E192" s="63"/>
      <c r="G192" s="63"/>
      <c r="H192" s="63"/>
      <c r="I192" s="58"/>
      <c r="J192" s="58"/>
      <c r="K192" s="63"/>
    </row>
    <row r="193" spans="1:11" ht="15" customHeight="1">
      <c r="A193" s="63"/>
      <c r="C193" s="63"/>
      <c r="D193" s="63"/>
      <c r="E193" s="63"/>
      <c r="G193" s="63"/>
      <c r="H193" s="63"/>
      <c r="I193" s="58"/>
      <c r="J193" s="58"/>
      <c r="K193" s="63"/>
    </row>
    <row r="194" spans="1:11" ht="15" customHeight="1">
      <c r="A194" s="63"/>
      <c r="C194" s="63"/>
      <c r="D194" s="63"/>
      <c r="E194" s="63"/>
      <c r="G194" s="63"/>
      <c r="H194" s="63"/>
      <c r="I194" s="58"/>
      <c r="J194" s="58"/>
      <c r="K194" s="63"/>
    </row>
    <row r="195" spans="1:11" ht="15" customHeight="1">
      <c r="A195" s="63"/>
      <c r="C195" s="63"/>
      <c r="D195" s="63"/>
      <c r="E195" s="63"/>
      <c r="G195" s="63"/>
      <c r="H195" s="63"/>
      <c r="I195" s="58"/>
      <c r="J195" s="58"/>
      <c r="K195" s="63"/>
    </row>
    <row r="196" spans="1:11" ht="15" customHeight="1">
      <c r="A196" s="63"/>
      <c r="C196" s="63"/>
      <c r="D196" s="63"/>
      <c r="E196" s="63"/>
      <c r="G196" s="63"/>
      <c r="H196" s="63"/>
      <c r="I196" s="58"/>
      <c r="J196" s="58"/>
      <c r="K196" s="63"/>
    </row>
    <row r="197" spans="1:11" ht="15" customHeight="1">
      <c r="A197" s="63"/>
      <c r="C197" s="63"/>
      <c r="D197" s="63"/>
      <c r="E197" s="63"/>
      <c r="G197" s="63"/>
      <c r="H197" s="63"/>
      <c r="I197" s="58"/>
      <c r="J197" s="58"/>
      <c r="K197" s="63"/>
    </row>
    <row r="198" spans="1:11" ht="15" customHeight="1">
      <c r="A198" s="63"/>
      <c r="C198" s="63"/>
      <c r="D198" s="63"/>
      <c r="E198" s="63"/>
      <c r="G198" s="63"/>
      <c r="H198" s="63"/>
      <c r="I198" s="58"/>
      <c r="J198" s="58"/>
      <c r="K198" s="63"/>
    </row>
    <row r="199" spans="1:11" ht="15" customHeight="1">
      <c r="A199" s="63"/>
      <c r="C199" s="63"/>
      <c r="D199" s="63"/>
      <c r="E199" s="63"/>
      <c r="G199" s="63"/>
      <c r="H199" s="63"/>
      <c r="I199" s="58"/>
      <c r="J199" s="58"/>
      <c r="K199" s="63"/>
    </row>
    <row r="200" spans="1:11" ht="15" customHeight="1">
      <c r="A200" s="63"/>
      <c r="C200" s="63"/>
      <c r="D200" s="63"/>
      <c r="E200" s="63"/>
      <c r="G200" s="63"/>
      <c r="H200" s="63"/>
      <c r="I200" s="58"/>
      <c r="J200" s="58"/>
      <c r="K200" s="63"/>
    </row>
    <row r="201" spans="1:11" ht="15" customHeight="1">
      <c r="A201" s="63"/>
      <c r="C201" s="63"/>
      <c r="D201" s="63"/>
      <c r="E201" s="63"/>
      <c r="G201" s="63"/>
      <c r="H201" s="63"/>
      <c r="I201" s="58"/>
      <c r="J201" s="58"/>
      <c r="K201" s="63"/>
    </row>
    <row r="202" spans="1:11" ht="15" customHeight="1">
      <c r="A202" s="63"/>
      <c r="C202" s="63"/>
      <c r="D202" s="63"/>
      <c r="E202" s="63"/>
      <c r="G202" s="63"/>
      <c r="H202" s="63"/>
      <c r="I202" s="58"/>
      <c r="J202" s="58"/>
      <c r="K202" s="63"/>
    </row>
    <row r="203" spans="1:11" ht="15" customHeight="1">
      <c r="A203" s="63"/>
      <c r="C203" s="63"/>
      <c r="D203" s="63"/>
      <c r="E203" s="63"/>
      <c r="G203" s="63"/>
      <c r="H203" s="63"/>
      <c r="I203" s="58"/>
      <c r="J203" s="58"/>
      <c r="K203" s="63"/>
    </row>
    <row r="204" spans="1:11" ht="15" customHeight="1">
      <c r="A204" s="63"/>
      <c r="C204" s="63"/>
      <c r="D204" s="63"/>
      <c r="E204" s="63"/>
      <c r="G204" s="63"/>
      <c r="H204" s="63"/>
      <c r="I204" s="58"/>
      <c r="J204" s="58"/>
      <c r="K204" s="63"/>
    </row>
    <row r="205" spans="1:11" ht="15" customHeight="1">
      <c r="A205" s="63"/>
      <c r="C205" s="63"/>
      <c r="D205" s="63"/>
      <c r="E205" s="63"/>
      <c r="G205" s="63"/>
      <c r="H205" s="63"/>
      <c r="I205" s="58"/>
      <c r="J205" s="58"/>
      <c r="K205" s="63"/>
    </row>
    <row r="206" spans="1:11" ht="15" customHeight="1">
      <c r="A206" s="63"/>
      <c r="C206" s="63"/>
      <c r="D206" s="63"/>
      <c r="E206" s="63"/>
      <c r="G206" s="63"/>
      <c r="H206" s="63"/>
      <c r="I206" s="58"/>
      <c r="J206" s="58"/>
      <c r="K206" s="63"/>
    </row>
    <row r="207" spans="1:11" ht="15" customHeight="1">
      <c r="A207" s="63"/>
      <c r="C207" s="63"/>
      <c r="D207" s="63"/>
      <c r="E207" s="63"/>
      <c r="G207" s="63"/>
      <c r="H207" s="63"/>
      <c r="I207" s="58"/>
      <c r="J207" s="58"/>
      <c r="K207" s="63"/>
    </row>
    <row r="208" spans="1:11" ht="15" customHeight="1">
      <c r="A208" s="63"/>
      <c r="C208" s="63"/>
      <c r="D208" s="63"/>
      <c r="E208" s="63"/>
      <c r="G208" s="63"/>
      <c r="H208" s="63"/>
      <c r="I208" s="58"/>
      <c r="J208" s="58"/>
      <c r="K208" s="63"/>
    </row>
    <row r="209" spans="1:11" ht="15" customHeight="1">
      <c r="A209" s="63"/>
      <c r="C209" s="63"/>
      <c r="D209" s="63"/>
      <c r="E209" s="63"/>
      <c r="G209" s="63"/>
      <c r="H209" s="63"/>
      <c r="I209" s="58"/>
      <c r="J209" s="58"/>
      <c r="K209" s="63"/>
    </row>
    <row r="210" spans="1:11" ht="15" customHeight="1">
      <c r="A210" s="63"/>
      <c r="C210" s="63"/>
      <c r="D210" s="63"/>
      <c r="E210" s="63"/>
      <c r="G210" s="63"/>
      <c r="H210" s="63"/>
      <c r="I210" s="58"/>
      <c r="J210" s="58"/>
      <c r="K210" s="63"/>
    </row>
    <row r="211" spans="1:11" ht="15" customHeight="1">
      <c r="A211" s="63"/>
      <c r="C211" s="63"/>
      <c r="D211" s="63"/>
      <c r="E211" s="63"/>
      <c r="G211" s="63"/>
      <c r="H211" s="63"/>
      <c r="I211" s="58"/>
      <c r="J211" s="58"/>
    </row>
    <row r="212" spans="1:11" ht="15" customHeight="1">
      <c r="A212" s="63"/>
      <c r="C212" s="63"/>
      <c r="D212" s="63"/>
      <c r="E212" s="63"/>
      <c r="G212" s="63"/>
      <c r="H212" s="63"/>
      <c r="I212" s="58"/>
      <c r="J212" s="58"/>
    </row>
    <row r="213" spans="1:11" ht="15" customHeight="1">
      <c r="A213" s="63"/>
      <c r="C213" s="63"/>
      <c r="D213" s="63"/>
      <c r="E213" s="63"/>
      <c r="G213" s="63"/>
      <c r="H213" s="63"/>
      <c r="I213" s="58"/>
      <c r="J213" s="58"/>
    </row>
    <row r="214" spans="1:11" ht="15" customHeight="1">
      <c r="A214" s="63"/>
      <c r="C214" s="63"/>
      <c r="D214" s="63"/>
      <c r="E214" s="63"/>
      <c r="G214" s="63"/>
      <c r="H214" s="63"/>
      <c r="I214" s="58"/>
      <c r="J214" s="58"/>
    </row>
    <row r="215" spans="1:11" ht="15" customHeight="1">
      <c r="A215" s="63"/>
      <c r="C215" s="63"/>
      <c r="D215" s="63"/>
      <c r="E215" s="63"/>
      <c r="G215" s="63"/>
      <c r="H215" s="63"/>
      <c r="I215" s="58"/>
      <c r="J215" s="58"/>
    </row>
    <row r="216" spans="1:11" ht="15" customHeight="1">
      <c r="A216" s="63"/>
      <c r="C216" s="63"/>
      <c r="D216" s="63"/>
      <c r="E216" s="63"/>
      <c r="G216" s="63"/>
      <c r="H216" s="63"/>
      <c r="I216" s="58"/>
      <c r="J216" s="58"/>
    </row>
    <row r="217" spans="1:11" ht="15" customHeight="1">
      <c r="A217" s="63"/>
      <c r="C217" s="63"/>
      <c r="D217" s="63"/>
      <c r="E217" s="63"/>
      <c r="G217" s="63"/>
      <c r="H217" s="63"/>
      <c r="I217" s="58"/>
      <c r="J217" s="58"/>
    </row>
    <row r="218" spans="1:11" ht="15" customHeight="1">
      <c r="A218" s="63"/>
      <c r="C218" s="63"/>
      <c r="D218" s="63"/>
      <c r="E218" s="63"/>
      <c r="G218" s="63"/>
      <c r="H218" s="63"/>
      <c r="I218" s="58"/>
      <c r="J218" s="58"/>
    </row>
    <row r="219" spans="1:11" ht="15" customHeight="1">
      <c r="A219" s="63"/>
      <c r="C219" s="63"/>
      <c r="D219" s="63"/>
      <c r="E219" s="63"/>
      <c r="G219" s="63"/>
      <c r="H219" s="63"/>
      <c r="I219" s="58"/>
      <c r="J219" s="58"/>
    </row>
    <row r="220" spans="1:11" ht="15" customHeight="1">
      <c r="A220" s="63"/>
      <c r="C220" s="63"/>
      <c r="D220" s="63"/>
      <c r="E220" s="63"/>
      <c r="G220" s="63"/>
      <c r="H220" s="63"/>
      <c r="I220" s="58"/>
      <c r="J220" s="58"/>
    </row>
    <row r="221" spans="1:11" ht="15" customHeight="1">
      <c r="A221" s="63"/>
      <c r="C221" s="63"/>
      <c r="D221" s="63"/>
      <c r="E221" s="63"/>
      <c r="G221" s="63"/>
      <c r="H221" s="63"/>
      <c r="I221" s="58"/>
      <c r="J221" s="58"/>
      <c r="K221" s="64"/>
    </row>
    <row r="222" spans="1:11" ht="15" customHeight="1">
      <c r="A222" s="63"/>
      <c r="C222" s="63"/>
      <c r="D222" s="63"/>
      <c r="E222" s="63"/>
      <c r="G222" s="63"/>
      <c r="H222" s="63"/>
      <c r="I222" s="58"/>
      <c r="J222" s="58"/>
      <c r="K222" s="64"/>
    </row>
    <row r="223" spans="1:11" ht="15" customHeight="1">
      <c r="A223" s="63"/>
      <c r="C223" s="63"/>
      <c r="D223" s="63"/>
      <c r="E223" s="63"/>
      <c r="G223" s="63"/>
      <c r="H223" s="63"/>
      <c r="I223" s="58"/>
      <c r="J223" s="58"/>
      <c r="K223" s="64"/>
    </row>
    <row r="224" spans="1:11" ht="15" customHeight="1">
      <c r="A224" s="63"/>
      <c r="C224" s="63"/>
      <c r="D224" s="63"/>
      <c r="E224" s="63"/>
      <c r="G224" s="63"/>
      <c r="H224" s="63"/>
      <c r="I224" s="58"/>
      <c r="J224" s="58"/>
      <c r="K224" s="64"/>
    </row>
    <row r="225" spans="1:11" ht="15" customHeight="1">
      <c r="A225" s="63"/>
      <c r="C225" s="63"/>
      <c r="D225" s="63"/>
      <c r="E225" s="63"/>
      <c r="G225" s="63"/>
      <c r="H225" s="63"/>
      <c r="I225" s="58"/>
      <c r="J225" s="58"/>
      <c r="K225" s="64"/>
    </row>
    <row r="226" spans="1:11" ht="15" customHeight="1">
      <c r="A226" s="63"/>
      <c r="C226" s="63"/>
      <c r="D226" s="63"/>
      <c r="E226" s="63"/>
      <c r="G226" s="63"/>
      <c r="H226" s="63"/>
      <c r="I226" s="58"/>
      <c r="J226" s="58"/>
      <c r="K226" s="64"/>
    </row>
    <row r="227" spans="1:11" ht="15" customHeight="1">
      <c r="A227" s="63"/>
      <c r="C227" s="63"/>
      <c r="D227" s="63"/>
      <c r="E227" s="63"/>
      <c r="G227" s="63"/>
      <c r="H227" s="63"/>
      <c r="I227" s="58"/>
      <c r="J227" s="58"/>
      <c r="K227" s="64"/>
    </row>
    <row r="228" spans="1:11" ht="15" customHeight="1">
      <c r="A228" s="63"/>
      <c r="C228" s="63"/>
      <c r="D228" s="63"/>
      <c r="E228" s="63"/>
      <c r="G228" s="63"/>
      <c r="H228" s="63"/>
      <c r="I228" s="58"/>
      <c r="J228" s="58"/>
      <c r="K228" s="64"/>
    </row>
    <row r="229" spans="1:11" ht="15" customHeight="1">
      <c r="A229" s="63"/>
      <c r="C229" s="63"/>
      <c r="D229" s="63"/>
      <c r="E229" s="63"/>
      <c r="G229" s="63"/>
      <c r="H229" s="63"/>
      <c r="I229" s="58"/>
      <c r="J229" s="58"/>
      <c r="K229" s="64"/>
    </row>
    <row r="230" spans="1:11" ht="15" customHeight="1">
      <c r="A230" s="63"/>
      <c r="C230" s="63"/>
      <c r="D230" s="63"/>
      <c r="E230" s="63"/>
      <c r="G230" s="63"/>
      <c r="H230" s="63"/>
      <c r="I230" s="58"/>
      <c r="J230" s="58"/>
      <c r="K230" s="64"/>
    </row>
    <row r="231" spans="1:11" ht="15" customHeight="1">
      <c r="A231" s="63"/>
      <c r="C231" s="63"/>
      <c r="D231" s="63"/>
      <c r="E231" s="63"/>
      <c r="G231" s="63"/>
      <c r="H231" s="63"/>
      <c r="I231" s="58"/>
      <c r="J231" s="58"/>
      <c r="K231" s="64"/>
    </row>
    <row r="232" spans="1:11" ht="15" customHeight="1">
      <c r="A232" s="63"/>
      <c r="C232" s="63"/>
      <c r="D232" s="63"/>
      <c r="E232" s="63"/>
      <c r="G232" s="63"/>
      <c r="H232" s="63"/>
      <c r="I232" s="58"/>
      <c r="J232" s="58"/>
      <c r="K232" s="64"/>
    </row>
    <row r="233" spans="1:11" ht="15" customHeight="1">
      <c r="A233" s="63"/>
      <c r="C233" s="63"/>
      <c r="D233" s="63"/>
      <c r="E233" s="63"/>
      <c r="G233" s="63"/>
      <c r="H233" s="63"/>
      <c r="I233" s="58"/>
      <c r="J233" s="58"/>
      <c r="K233" s="64"/>
    </row>
    <row r="234" spans="1:11" ht="15" customHeight="1">
      <c r="A234" s="63"/>
      <c r="C234" s="63"/>
      <c r="D234" s="63"/>
      <c r="E234" s="63"/>
      <c r="G234" s="63"/>
      <c r="H234" s="63"/>
      <c r="I234" s="58"/>
      <c r="J234" s="58"/>
      <c r="K234" s="64"/>
    </row>
    <row r="235" spans="1:11" ht="15" customHeight="1">
      <c r="A235" s="63"/>
      <c r="C235" s="63"/>
      <c r="D235" s="63"/>
      <c r="E235" s="63"/>
      <c r="G235" s="63"/>
      <c r="H235" s="63"/>
      <c r="I235" s="58"/>
      <c r="J235" s="58"/>
      <c r="K235" s="64"/>
    </row>
    <row r="236" spans="1:11" ht="15" customHeight="1">
      <c r="A236" s="63"/>
      <c r="C236" s="63"/>
      <c r="D236" s="63"/>
      <c r="E236" s="63"/>
      <c r="G236" s="63"/>
      <c r="H236" s="63"/>
      <c r="I236" s="58"/>
      <c r="J236" s="58"/>
      <c r="K236" s="64"/>
    </row>
    <row r="237" spans="1:11" ht="15" customHeight="1">
      <c r="A237" s="63"/>
      <c r="C237" s="63"/>
      <c r="D237" s="63"/>
      <c r="E237" s="63"/>
      <c r="G237" s="63"/>
      <c r="H237" s="63"/>
      <c r="I237" s="58"/>
      <c r="J237" s="58"/>
      <c r="K237" s="64"/>
    </row>
    <row r="238" spans="1:11" ht="15" customHeight="1">
      <c r="A238" s="63"/>
      <c r="C238" s="63"/>
      <c r="D238" s="63"/>
      <c r="E238" s="63"/>
      <c r="G238" s="63"/>
      <c r="H238" s="63"/>
      <c r="I238" s="58"/>
      <c r="J238" s="58"/>
      <c r="K238" s="64"/>
    </row>
    <row r="239" spans="1:11" ht="15" customHeight="1">
      <c r="A239" s="63"/>
      <c r="C239" s="63"/>
      <c r="D239" s="63"/>
      <c r="E239" s="63"/>
      <c r="G239" s="63"/>
      <c r="H239" s="63"/>
      <c r="I239" s="58"/>
      <c r="J239" s="58"/>
      <c r="K239" s="64"/>
    </row>
    <row r="240" spans="1:11" ht="15" customHeight="1">
      <c r="A240" s="63"/>
      <c r="C240" s="63"/>
      <c r="D240" s="63"/>
      <c r="E240" s="63"/>
      <c r="G240" s="63"/>
      <c r="H240" s="63"/>
      <c r="I240" s="58"/>
      <c r="J240" s="58"/>
      <c r="K240" s="64"/>
    </row>
    <row r="241" spans="1:11" ht="15" customHeight="1">
      <c r="A241" s="63"/>
      <c r="C241" s="63"/>
      <c r="D241" s="63"/>
      <c r="E241" s="63"/>
      <c r="G241" s="63"/>
      <c r="H241" s="63"/>
      <c r="I241" s="58"/>
      <c r="J241" s="58"/>
      <c r="K241" s="64"/>
    </row>
    <row r="242" spans="1:11" ht="15" customHeight="1">
      <c r="A242" s="63"/>
      <c r="C242" s="63"/>
      <c r="D242" s="63"/>
      <c r="E242" s="63"/>
      <c r="G242" s="63"/>
      <c r="H242" s="63"/>
      <c r="I242" s="58"/>
      <c r="J242" s="58"/>
      <c r="K242" s="64"/>
    </row>
    <row r="243" spans="1:11" ht="15" customHeight="1">
      <c r="A243" s="63"/>
      <c r="C243" s="63"/>
      <c r="D243" s="63"/>
      <c r="E243" s="63"/>
      <c r="G243" s="63"/>
      <c r="H243" s="63"/>
      <c r="I243" s="58"/>
      <c r="J243" s="58"/>
      <c r="K243" s="64"/>
    </row>
    <row r="244" spans="1:11" ht="15" customHeight="1">
      <c r="A244" s="63"/>
      <c r="C244" s="63"/>
      <c r="D244" s="63"/>
      <c r="E244" s="63"/>
      <c r="G244" s="63"/>
      <c r="H244" s="63"/>
      <c r="I244" s="58"/>
      <c r="J244" s="58"/>
      <c r="K244" s="64"/>
    </row>
    <row r="245" spans="1:11" ht="15" customHeight="1">
      <c r="A245" s="63"/>
      <c r="C245" s="63"/>
      <c r="D245" s="63"/>
      <c r="E245" s="63"/>
      <c r="G245" s="63"/>
      <c r="H245" s="63"/>
      <c r="I245" s="58"/>
      <c r="J245" s="58"/>
      <c r="K245" s="64"/>
    </row>
    <row r="246" spans="1:11" ht="15" customHeight="1">
      <c r="A246" s="63"/>
      <c r="C246" s="63"/>
      <c r="D246" s="63"/>
      <c r="E246" s="63"/>
      <c r="G246" s="63"/>
      <c r="H246" s="63"/>
      <c r="I246" s="58"/>
      <c r="J246" s="58"/>
      <c r="K246" s="64"/>
    </row>
    <row r="247" spans="1:11" ht="15" customHeight="1">
      <c r="A247" s="63"/>
      <c r="C247" s="63"/>
      <c r="D247" s="63"/>
      <c r="E247" s="63"/>
      <c r="G247" s="63"/>
      <c r="H247" s="63"/>
      <c r="I247" s="58"/>
      <c r="J247" s="58"/>
      <c r="K247" s="64"/>
    </row>
    <row r="248" spans="1:11" ht="15" customHeight="1">
      <c r="A248" s="63"/>
      <c r="C248" s="63"/>
      <c r="D248" s="63"/>
      <c r="E248" s="63"/>
      <c r="G248" s="63"/>
      <c r="H248" s="63"/>
      <c r="I248" s="58"/>
      <c r="J248" s="58"/>
      <c r="K248" s="64"/>
    </row>
    <row r="249" spans="1:11" ht="15" customHeight="1">
      <c r="A249" s="63"/>
      <c r="C249" s="65"/>
      <c r="D249" s="65"/>
      <c r="E249" s="65"/>
      <c r="G249" s="65"/>
      <c r="H249" s="65"/>
      <c r="K249" s="64"/>
    </row>
    <row r="250" spans="1:11" ht="15" customHeight="1">
      <c r="A250" s="63"/>
      <c r="C250" s="65"/>
      <c r="D250" s="65"/>
      <c r="E250" s="65"/>
      <c r="G250" s="65"/>
      <c r="H250" s="65"/>
      <c r="K250" s="64"/>
    </row>
    <row r="251" spans="1:11" ht="15" customHeight="1">
      <c r="A251" s="63"/>
      <c r="C251" s="65"/>
      <c r="D251" s="65"/>
      <c r="E251" s="65"/>
      <c r="G251" s="65"/>
      <c r="H251" s="65"/>
      <c r="K251" s="64"/>
    </row>
    <row r="252" spans="1:11" ht="15" customHeight="1">
      <c r="A252" s="63"/>
      <c r="C252" s="65"/>
      <c r="D252" s="65"/>
      <c r="E252" s="65"/>
      <c r="G252" s="65"/>
      <c r="H252" s="65"/>
      <c r="K252" s="64"/>
    </row>
    <row r="253" spans="1:11" ht="15" customHeight="1">
      <c r="A253" s="63"/>
      <c r="C253" s="65"/>
      <c r="D253" s="65"/>
      <c r="E253" s="65"/>
      <c r="G253" s="65"/>
      <c r="H253" s="65"/>
      <c r="I253" s="64"/>
      <c r="J253" s="64"/>
      <c r="K253" s="64"/>
    </row>
    <row r="254" spans="1:11" ht="15" customHeight="1">
      <c r="A254" s="63"/>
      <c r="C254" s="65"/>
      <c r="D254" s="65"/>
      <c r="E254" s="65"/>
      <c r="G254" s="65"/>
      <c r="H254" s="65"/>
      <c r="I254" s="64"/>
      <c r="J254" s="64"/>
      <c r="K254" s="64"/>
    </row>
    <row r="255" spans="1:11" ht="15" customHeight="1">
      <c r="A255" s="63"/>
      <c r="C255" s="65"/>
      <c r="D255" s="65"/>
      <c r="E255" s="65"/>
      <c r="G255" s="65"/>
      <c r="H255" s="65"/>
      <c r="I255" s="64"/>
      <c r="J255" s="64"/>
      <c r="K255" s="64"/>
    </row>
    <row r="256" spans="1:11" ht="15" customHeight="1">
      <c r="A256" s="63"/>
      <c r="C256" s="65"/>
      <c r="D256" s="65"/>
      <c r="E256" s="65"/>
      <c r="G256" s="65"/>
      <c r="H256" s="65"/>
      <c r="I256" s="64"/>
      <c r="J256" s="64"/>
      <c r="K256" s="64"/>
    </row>
    <row r="257" spans="1:11" ht="15" customHeight="1">
      <c r="A257" s="63"/>
      <c r="C257" s="65"/>
      <c r="D257" s="65"/>
      <c r="E257" s="65"/>
      <c r="G257" s="65"/>
      <c r="H257" s="65"/>
      <c r="I257" s="64"/>
      <c r="J257" s="64"/>
      <c r="K257" s="64"/>
    </row>
    <row r="258" spans="1:11" ht="15" customHeight="1">
      <c r="A258" s="65"/>
      <c r="C258" s="65"/>
      <c r="D258" s="65"/>
      <c r="E258" s="65"/>
      <c r="G258" s="65"/>
      <c r="H258" s="65"/>
      <c r="I258" s="64"/>
      <c r="J258" s="64"/>
      <c r="K258" s="64"/>
    </row>
    <row r="259" spans="1:11" ht="15" customHeight="1">
      <c r="A259" s="65"/>
      <c r="C259" s="65"/>
      <c r="D259" s="65"/>
      <c r="E259" s="65"/>
      <c r="G259" s="65"/>
      <c r="H259" s="65"/>
      <c r="I259" s="64"/>
      <c r="J259" s="64"/>
      <c r="K259" s="64"/>
    </row>
    <row r="260" spans="1:11" ht="15" customHeight="1">
      <c r="A260" s="65"/>
      <c r="C260" s="65"/>
      <c r="D260" s="65"/>
      <c r="E260" s="65"/>
      <c r="G260" s="65"/>
      <c r="H260" s="65"/>
      <c r="I260" s="64"/>
      <c r="J260" s="64"/>
      <c r="K260" s="64"/>
    </row>
    <row r="261" spans="1:11" ht="15" customHeight="1">
      <c r="A261" s="65"/>
      <c r="C261" s="65"/>
      <c r="D261" s="65"/>
      <c r="E261" s="65"/>
      <c r="G261" s="65"/>
      <c r="H261" s="65"/>
      <c r="I261" s="64"/>
      <c r="J261" s="64"/>
      <c r="K261" s="64"/>
    </row>
    <row r="262" spans="1:11" ht="15" customHeight="1">
      <c r="A262" s="65"/>
      <c r="C262" s="65"/>
      <c r="D262" s="65"/>
      <c r="E262" s="65"/>
      <c r="G262" s="65"/>
      <c r="H262" s="65"/>
      <c r="I262" s="64"/>
      <c r="J262" s="64"/>
      <c r="K262" s="64"/>
    </row>
    <row r="263" spans="1:11" ht="15" customHeight="1">
      <c r="A263" s="65"/>
      <c r="C263" s="65"/>
      <c r="D263" s="65"/>
      <c r="E263" s="65"/>
      <c r="G263" s="65"/>
      <c r="H263" s="65"/>
      <c r="I263" s="64"/>
      <c r="J263" s="64"/>
      <c r="K263" s="64"/>
    </row>
    <row r="264" spans="1:11" ht="15" customHeight="1">
      <c r="A264" s="65"/>
      <c r="C264" s="65"/>
      <c r="D264" s="65"/>
      <c r="E264" s="65"/>
      <c r="G264" s="65"/>
      <c r="H264" s="65"/>
      <c r="I264" s="64"/>
      <c r="J264" s="64"/>
      <c r="K264" s="64"/>
    </row>
    <row r="265" spans="1:11" ht="15" customHeight="1">
      <c r="A265" s="65"/>
      <c r="C265" s="65"/>
      <c r="D265" s="65"/>
      <c r="E265" s="65"/>
      <c r="G265" s="65"/>
      <c r="H265" s="65"/>
      <c r="I265" s="64"/>
      <c r="J265" s="64"/>
      <c r="K265" s="64"/>
    </row>
    <row r="266" spans="1:11" ht="15" customHeight="1">
      <c r="A266" s="65"/>
      <c r="C266" s="65"/>
      <c r="D266" s="65"/>
      <c r="E266" s="65"/>
      <c r="G266" s="65"/>
      <c r="H266" s="65"/>
      <c r="I266" s="64"/>
      <c r="J266" s="64"/>
      <c r="K266" s="64"/>
    </row>
    <row r="267" spans="1:11" ht="15" customHeight="1">
      <c r="A267" s="65"/>
      <c r="C267" s="65"/>
      <c r="D267" s="65"/>
      <c r="E267" s="65"/>
      <c r="G267" s="65"/>
      <c r="H267" s="65"/>
      <c r="I267" s="64"/>
      <c r="J267" s="64"/>
      <c r="K267" s="64"/>
    </row>
    <row r="268" spans="1:11" ht="15" customHeight="1">
      <c r="A268" s="65"/>
      <c r="C268" s="65"/>
      <c r="D268" s="65"/>
      <c r="E268" s="65"/>
      <c r="G268" s="65"/>
      <c r="H268" s="65"/>
      <c r="I268" s="64"/>
      <c r="J268" s="64"/>
      <c r="K268" s="64"/>
    </row>
    <row r="269" spans="1:11" ht="15" customHeight="1">
      <c r="A269" s="65"/>
      <c r="C269" s="65"/>
      <c r="D269" s="65"/>
      <c r="E269" s="65"/>
      <c r="G269" s="65"/>
      <c r="H269" s="65"/>
      <c r="I269" s="64"/>
      <c r="J269" s="64"/>
      <c r="K269" s="64"/>
    </row>
    <row r="270" spans="1:11" ht="15" customHeight="1">
      <c r="A270" s="65"/>
      <c r="C270" s="65"/>
      <c r="D270" s="65"/>
      <c r="E270" s="65"/>
      <c r="G270" s="65"/>
      <c r="H270" s="65"/>
      <c r="I270" s="64"/>
      <c r="J270" s="64"/>
      <c r="K270" s="64"/>
    </row>
    <row r="271" spans="1:11" ht="15" customHeight="1">
      <c r="A271" s="65"/>
      <c r="C271" s="65"/>
      <c r="D271" s="65"/>
      <c r="E271" s="65"/>
      <c r="G271" s="65"/>
      <c r="H271" s="65"/>
      <c r="I271" s="64"/>
      <c r="J271" s="64"/>
      <c r="K271" s="64"/>
    </row>
    <row r="272" spans="1:11" ht="15" customHeight="1">
      <c r="A272" s="65"/>
      <c r="C272" s="65"/>
      <c r="D272" s="65"/>
      <c r="E272" s="65"/>
      <c r="G272" s="65"/>
      <c r="H272" s="65"/>
      <c r="I272" s="64"/>
      <c r="J272" s="64"/>
      <c r="K272" s="64"/>
    </row>
    <row r="273" spans="1:11" ht="15" customHeight="1">
      <c r="A273" s="65"/>
      <c r="C273" s="65"/>
      <c r="D273" s="65"/>
      <c r="E273" s="65"/>
      <c r="G273" s="65"/>
      <c r="H273" s="65"/>
      <c r="I273" s="64"/>
      <c r="J273" s="64"/>
      <c r="K273" s="64"/>
    </row>
    <row r="274" spans="1:11" ht="15" customHeight="1">
      <c r="A274" s="65"/>
      <c r="C274" s="65"/>
      <c r="D274" s="65"/>
      <c r="E274" s="65"/>
      <c r="G274" s="65"/>
      <c r="H274" s="65"/>
      <c r="I274" s="64"/>
      <c r="J274" s="64"/>
      <c r="K274" s="64"/>
    </row>
    <row r="275" spans="1:11" ht="15" customHeight="1">
      <c r="A275" s="65"/>
      <c r="C275" s="65"/>
      <c r="D275" s="65"/>
      <c r="E275" s="65"/>
      <c r="G275" s="65"/>
      <c r="H275" s="65"/>
      <c r="I275" s="64"/>
      <c r="J275" s="64"/>
      <c r="K275" s="64"/>
    </row>
    <row r="276" spans="1:11" ht="15" customHeight="1">
      <c r="A276" s="65"/>
      <c r="C276" s="65"/>
      <c r="D276" s="65"/>
      <c r="E276" s="65"/>
      <c r="G276" s="65"/>
      <c r="H276" s="65"/>
      <c r="I276" s="64"/>
      <c r="J276" s="64"/>
      <c r="K276" s="64"/>
    </row>
    <row r="277" spans="1:11" ht="15" customHeight="1">
      <c r="A277" s="65"/>
      <c r="C277" s="65"/>
      <c r="D277" s="65"/>
      <c r="E277" s="65"/>
      <c r="G277" s="65"/>
      <c r="H277" s="65"/>
      <c r="I277" s="64"/>
      <c r="J277" s="64"/>
      <c r="K277" s="64"/>
    </row>
    <row r="278" spans="1:11" ht="15" customHeight="1">
      <c r="A278" s="65"/>
      <c r="C278" s="65"/>
      <c r="D278" s="65"/>
      <c r="E278" s="65"/>
      <c r="G278" s="65"/>
      <c r="H278" s="65"/>
      <c r="I278" s="64"/>
      <c r="J278" s="64"/>
      <c r="K278" s="64"/>
    </row>
    <row r="279" spans="1:11" ht="15" customHeight="1">
      <c r="A279" s="65"/>
      <c r="C279" s="65"/>
      <c r="D279" s="65"/>
      <c r="E279" s="65"/>
      <c r="G279" s="65"/>
      <c r="H279" s="65"/>
      <c r="I279" s="64"/>
      <c r="J279" s="64"/>
      <c r="K279" s="64"/>
    </row>
    <row r="280" spans="1:11" ht="15" customHeight="1">
      <c r="A280" s="65"/>
      <c r="C280" s="65"/>
      <c r="D280" s="65"/>
      <c r="E280" s="65"/>
      <c r="G280" s="65"/>
      <c r="H280" s="65"/>
      <c r="I280" s="64"/>
      <c r="J280" s="64"/>
      <c r="K280" s="64"/>
    </row>
    <row r="281" spans="1:11" ht="15" customHeight="1">
      <c r="A281" s="65"/>
      <c r="C281" s="65"/>
      <c r="D281" s="65"/>
      <c r="E281" s="65"/>
      <c r="G281" s="65"/>
      <c r="H281" s="65"/>
      <c r="I281" s="64"/>
      <c r="J281" s="64"/>
      <c r="K281" s="64"/>
    </row>
    <row r="282" spans="1:11" ht="15" customHeight="1">
      <c r="A282" s="65"/>
      <c r="C282" s="65"/>
      <c r="D282" s="65"/>
      <c r="E282" s="65"/>
      <c r="G282" s="65"/>
      <c r="H282" s="65"/>
      <c r="I282" s="64"/>
      <c r="J282" s="64"/>
      <c r="K282" s="64"/>
    </row>
    <row r="283" spans="1:11" ht="15" customHeight="1">
      <c r="A283" s="65"/>
      <c r="C283" s="65"/>
      <c r="D283" s="65"/>
      <c r="E283" s="65"/>
      <c r="G283" s="65"/>
      <c r="H283" s="65"/>
      <c r="I283" s="64"/>
      <c r="J283" s="64"/>
      <c r="K283" s="64"/>
    </row>
    <row r="284" spans="1:11" ht="15" customHeight="1">
      <c r="A284" s="65"/>
      <c r="C284" s="65"/>
      <c r="D284" s="65"/>
      <c r="E284" s="65"/>
      <c r="G284" s="65"/>
      <c r="H284" s="65"/>
      <c r="I284" s="64"/>
      <c r="J284" s="64"/>
      <c r="K284" s="64"/>
    </row>
    <row r="285" spans="1:11" ht="15" customHeight="1">
      <c r="A285" s="65"/>
      <c r="C285" s="65"/>
      <c r="D285" s="65"/>
      <c r="E285" s="65"/>
      <c r="G285" s="65"/>
      <c r="H285" s="65"/>
      <c r="I285" s="64"/>
      <c r="J285" s="64"/>
      <c r="K285" s="64"/>
    </row>
    <row r="286" spans="1:11" ht="15" customHeight="1">
      <c r="A286" s="65"/>
      <c r="C286" s="65"/>
      <c r="D286" s="65"/>
      <c r="E286" s="65"/>
      <c r="G286" s="65"/>
      <c r="H286" s="65"/>
      <c r="I286" s="64"/>
      <c r="J286" s="64"/>
      <c r="K286" s="64"/>
    </row>
    <row r="287" spans="1:11" ht="15" customHeight="1">
      <c r="A287" s="65"/>
      <c r="C287" s="65"/>
      <c r="D287" s="65"/>
      <c r="E287" s="65"/>
      <c r="G287" s="65"/>
      <c r="H287" s="65"/>
      <c r="I287" s="64"/>
      <c r="J287" s="64"/>
      <c r="K287" s="64"/>
    </row>
    <row r="288" spans="1:11" ht="15" customHeight="1">
      <c r="A288" s="65"/>
      <c r="C288" s="65"/>
      <c r="D288" s="65"/>
      <c r="E288" s="65"/>
      <c r="G288" s="65"/>
      <c r="H288" s="65"/>
      <c r="I288" s="64"/>
      <c r="J288" s="64"/>
      <c r="K288" s="64"/>
    </row>
    <row r="289" spans="1:11" ht="15" customHeight="1">
      <c r="A289" s="65"/>
      <c r="C289" s="65"/>
      <c r="D289" s="65"/>
      <c r="E289" s="65"/>
      <c r="G289" s="65"/>
      <c r="H289" s="65"/>
      <c r="I289" s="64"/>
      <c r="J289" s="64"/>
      <c r="K289" s="64"/>
    </row>
    <row r="290" spans="1:11" ht="15" customHeight="1">
      <c r="A290" s="65"/>
      <c r="C290" s="65"/>
      <c r="D290" s="65"/>
      <c r="E290" s="65"/>
      <c r="G290" s="65"/>
      <c r="H290" s="65"/>
      <c r="I290" s="64"/>
      <c r="J290" s="64"/>
      <c r="K290" s="64"/>
    </row>
    <row r="291" spans="1:11" ht="15" customHeight="1">
      <c r="A291" s="65"/>
      <c r="C291" s="65"/>
      <c r="D291" s="65"/>
      <c r="E291" s="65"/>
      <c r="G291" s="65"/>
      <c r="H291" s="65"/>
      <c r="I291" s="64"/>
      <c r="J291" s="64"/>
      <c r="K291" s="64"/>
    </row>
    <row r="292" spans="1:11" ht="15" customHeight="1">
      <c r="A292" s="65"/>
      <c r="C292" s="65"/>
      <c r="D292" s="65"/>
      <c r="E292" s="65"/>
      <c r="G292" s="65"/>
      <c r="H292" s="65"/>
      <c r="I292" s="64"/>
      <c r="J292" s="64"/>
      <c r="K292" s="64"/>
    </row>
    <row r="293" spans="1:11" ht="15" customHeight="1">
      <c r="A293" s="65"/>
      <c r="C293" s="65"/>
      <c r="D293" s="65"/>
      <c r="E293" s="65"/>
      <c r="G293" s="65"/>
      <c r="H293" s="65"/>
      <c r="I293" s="64"/>
      <c r="J293" s="64"/>
      <c r="K293" s="64"/>
    </row>
    <row r="294" spans="1:11" ht="15" customHeight="1">
      <c r="A294" s="65"/>
      <c r="C294" s="65"/>
      <c r="D294" s="65"/>
      <c r="E294" s="65"/>
      <c r="G294" s="65"/>
      <c r="H294" s="65"/>
      <c r="I294" s="64"/>
      <c r="J294" s="64"/>
      <c r="K294" s="64"/>
    </row>
    <row r="295" spans="1:11" ht="15" customHeight="1">
      <c r="A295" s="65"/>
      <c r="C295" s="65"/>
      <c r="D295" s="65"/>
      <c r="E295" s="65"/>
      <c r="G295" s="65"/>
      <c r="H295" s="65"/>
      <c r="I295" s="64"/>
      <c r="J295" s="64"/>
      <c r="K295" s="64"/>
    </row>
    <row r="296" spans="1:11" ht="15" customHeight="1">
      <c r="A296" s="65"/>
      <c r="C296" s="65"/>
      <c r="D296" s="65"/>
      <c r="E296" s="65"/>
      <c r="G296" s="65"/>
      <c r="H296" s="65"/>
      <c r="I296" s="64"/>
      <c r="J296" s="64"/>
      <c r="K296" s="64"/>
    </row>
    <row r="297" spans="1:11" ht="15" customHeight="1">
      <c r="A297" s="65"/>
      <c r="C297" s="65"/>
      <c r="D297" s="65"/>
      <c r="E297" s="65"/>
      <c r="G297" s="65"/>
      <c r="H297" s="65"/>
      <c r="I297" s="64"/>
      <c r="J297" s="64"/>
      <c r="K297" s="64"/>
    </row>
    <row r="298" spans="1:11" ht="15" customHeight="1">
      <c r="A298" s="65"/>
      <c r="C298" s="65"/>
      <c r="D298" s="65"/>
      <c r="E298" s="65"/>
      <c r="G298" s="65"/>
      <c r="H298" s="65"/>
      <c r="I298" s="64"/>
      <c r="J298" s="64"/>
      <c r="K298" s="64"/>
    </row>
    <row r="299" spans="1:11" ht="15" customHeight="1">
      <c r="A299" s="65"/>
      <c r="C299" s="65"/>
      <c r="D299" s="65"/>
      <c r="E299" s="65"/>
      <c r="G299" s="65"/>
      <c r="H299" s="65"/>
      <c r="I299" s="64"/>
      <c r="J299" s="64"/>
      <c r="K299" s="64"/>
    </row>
    <row r="300" spans="1:11" ht="15" customHeight="1">
      <c r="A300" s="65"/>
      <c r="C300" s="65"/>
      <c r="D300" s="65"/>
      <c r="E300" s="65"/>
      <c r="G300" s="65"/>
      <c r="H300" s="65"/>
      <c r="I300" s="64"/>
      <c r="J300" s="64"/>
      <c r="K300" s="64"/>
    </row>
    <row r="301" spans="1:11" ht="15" customHeight="1">
      <c r="A301" s="65"/>
      <c r="C301" s="65"/>
      <c r="D301" s="65"/>
      <c r="E301" s="65"/>
      <c r="G301" s="65"/>
      <c r="H301" s="65"/>
      <c r="I301" s="64"/>
      <c r="J301" s="64"/>
      <c r="K301" s="64"/>
    </row>
    <row r="302" spans="1:11" ht="15" customHeight="1">
      <c r="A302" s="65"/>
      <c r="C302" s="65"/>
      <c r="D302" s="65"/>
      <c r="E302" s="65"/>
      <c r="G302" s="65"/>
      <c r="H302" s="65"/>
      <c r="I302" s="64"/>
      <c r="J302" s="64"/>
      <c r="K302" s="64"/>
    </row>
    <row r="303" spans="1:11" ht="15" customHeight="1">
      <c r="A303" s="65"/>
      <c r="C303" s="65"/>
      <c r="D303" s="65"/>
      <c r="E303" s="65"/>
      <c r="G303" s="65"/>
      <c r="H303" s="65"/>
      <c r="I303" s="64"/>
      <c r="J303" s="64"/>
      <c r="K303" s="64"/>
    </row>
    <row r="304" spans="1:11" ht="15" customHeight="1">
      <c r="A304" s="65"/>
      <c r="C304" s="65"/>
      <c r="D304" s="65"/>
      <c r="E304" s="65"/>
      <c r="G304" s="65"/>
      <c r="H304" s="65"/>
      <c r="I304" s="64"/>
      <c r="J304" s="64"/>
      <c r="K304" s="64"/>
    </row>
    <row r="305" spans="1:11" ht="15" customHeight="1">
      <c r="A305" s="65"/>
      <c r="C305" s="65"/>
      <c r="D305" s="65"/>
      <c r="E305" s="65"/>
      <c r="G305" s="65"/>
      <c r="H305" s="65"/>
      <c r="I305" s="64"/>
      <c r="J305" s="64"/>
      <c r="K305" s="64"/>
    </row>
    <row r="306" spans="1:11" ht="15" customHeight="1">
      <c r="A306" s="65"/>
      <c r="C306" s="65"/>
      <c r="D306" s="65"/>
      <c r="E306" s="65"/>
      <c r="G306" s="65"/>
      <c r="H306" s="65"/>
      <c r="I306" s="64"/>
      <c r="J306" s="64"/>
      <c r="K306" s="64"/>
    </row>
    <row r="307" spans="1:11" ht="15" customHeight="1">
      <c r="A307" s="65"/>
      <c r="C307" s="65"/>
      <c r="D307" s="65"/>
      <c r="E307" s="65"/>
      <c r="G307" s="65"/>
      <c r="H307" s="65"/>
      <c r="I307" s="64"/>
      <c r="J307" s="64"/>
      <c r="K307" s="64"/>
    </row>
    <row r="308" spans="1:11" ht="15" customHeight="1">
      <c r="A308" s="65"/>
      <c r="C308" s="65"/>
      <c r="D308" s="65"/>
      <c r="E308" s="65"/>
      <c r="G308" s="65"/>
      <c r="H308" s="65"/>
      <c r="I308" s="64"/>
      <c r="J308" s="64"/>
      <c r="K308" s="64"/>
    </row>
    <row r="309" spans="1:11" ht="15" customHeight="1">
      <c r="A309" s="65"/>
      <c r="C309" s="65"/>
      <c r="D309" s="65"/>
      <c r="E309" s="65"/>
      <c r="G309" s="65"/>
      <c r="H309" s="65"/>
      <c r="I309" s="64"/>
      <c r="J309" s="64"/>
      <c r="K309" s="64"/>
    </row>
    <row r="310" spans="1:11" ht="15" customHeight="1">
      <c r="A310" s="65"/>
      <c r="C310" s="65"/>
      <c r="D310" s="65"/>
      <c r="E310" s="65"/>
      <c r="G310" s="65"/>
      <c r="H310" s="65"/>
      <c r="I310" s="64"/>
      <c r="J310" s="64"/>
      <c r="K310" s="64"/>
    </row>
    <row r="311" spans="1:11" ht="15" customHeight="1">
      <c r="A311" s="65"/>
      <c r="C311" s="65"/>
      <c r="D311" s="65"/>
      <c r="E311" s="65"/>
      <c r="G311" s="65"/>
      <c r="H311" s="65"/>
      <c r="I311" s="64"/>
      <c r="J311" s="64"/>
      <c r="K311" s="64"/>
    </row>
    <row r="312" spans="1:11" ht="15" customHeight="1">
      <c r="A312" s="65"/>
      <c r="C312" s="65"/>
      <c r="D312" s="65"/>
      <c r="E312" s="65"/>
      <c r="G312" s="65"/>
      <c r="H312" s="65"/>
      <c r="I312" s="64"/>
      <c r="J312" s="64"/>
      <c r="K312" s="64"/>
    </row>
    <row r="313" spans="1:11" ht="15" customHeight="1">
      <c r="A313" s="65"/>
      <c r="C313" s="65"/>
      <c r="D313" s="65"/>
      <c r="E313" s="65"/>
      <c r="G313" s="65"/>
      <c r="H313" s="65"/>
      <c r="I313" s="64"/>
      <c r="J313" s="64"/>
      <c r="K313" s="64"/>
    </row>
    <row r="314" spans="1:11" ht="15" customHeight="1">
      <c r="A314" s="65"/>
      <c r="C314" s="65"/>
      <c r="D314" s="65"/>
      <c r="E314" s="65"/>
      <c r="G314" s="65"/>
      <c r="H314" s="65"/>
      <c r="I314" s="64"/>
      <c r="J314" s="64"/>
      <c r="K314" s="64"/>
    </row>
    <row r="315" spans="1:11" ht="15" customHeight="1">
      <c r="A315" s="65"/>
      <c r="C315" s="65"/>
      <c r="D315" s="65"/>
      <c r="E315" s="65"/>
      <c r="G315" s="65"/>
      <c r="H315" s="65"/>
      <c r="I315" s="64"/>
      <c r="J315" s="64"/>
      <c r="K315" s="64"/>
    </row>
    <row r="316" spans="1:11" ht="15" customHeight="1">
      <c r="A316" s="65"/>
      <c r="C316" s="65"/>
      <c r="D316" s="65"/>
      <c r="E316" s="65"/>
      <c r="G316" s="65"/>
      <c r="H316" s="65"/>
      <c r="I316" s="64"/>
      <c r="J316" s="64"/>
      <c r="K316" s="64"/>
    </row>
    <row r="317" spans="1:11" ht="15" customHeight="1">
      <c r="A317" s="65"/>
      <c r="C317" s="65"/>
      <c r="D317" s="65"/>
      <c r="E317" s="65"/>
      <c r="G317" s="65"/>
      <c r="H317" s="65"/>
      <c r="I317" s="64"/>
      <c r="J317" s="64"/>
      <c r="K317" s="64"/>
    </row>
    <row r="318" spans="1:11" ht="15" customHeight="1">
      <c r="A318" s="65"/>
      <c r="C318" s="65"/>
      <c r="D318" s="65"/>
      <c r="E318" s="65"/>
      <c r="G318" s="65"/>
      <c r="H318" s="65"/>
      <c r="I318" s="64"/>
      <c r="J318" s="64"/>
      <c r="K318" s="64"/>
    </row>
    <row r="319" spans="1:11" ht="15" customHeight="1">
      <c r="A319" s="65"/>
      <c r="C319" s="65"/>
      <c r="D319" s="65"/>
      <c r="E319" s="65"/>
      <c r="G319" s="65"/>
      <c r="H319" s="65"/>
      <c r="I319" s="64"/>
      <c r="J319" s="64"/>
      <c r="K319" s="64"/>
    </row>
    <row r="320" spans="1:11" ht="15" customHeight="1">
      <c r="A320" s="65"/>
      <c r="C320" s="65"/>
      <c r="D320" s="65"/>
      <c r="E320" s="65"/>
      <c r="G320" s="65"/>
      <c r="H320" s="65"/>
      <c r="I320" s="64"/>
      <c r="J320" s="64"/>
      <c r="K320" s="64"/>
    </row>
    <row r="321" spans="1:11" ht="15" customHeight="1">
      <c r="A321" s="65"/>
      <c r="C321" s="65"/>
      <c r="D321" s="65"/>
      <c r="E321" s="65"/>
      <c r="G321" s="65"/>
      <c r="H321" s="65"/>
      <c r="I321" s="64"/>
      <c r="J321" s="64"/>
      <c r="K321" s="64"/>
    </row>
    <row r="322" spans="1:11" ht="15" customHeight="1">
      <c r="A322" s="65"/>
      <c r="C322" s="65"/>
      <c r="D322" s="65"/>
      <c r="E322" s="65"/>
      <c r="G322" s="65"/>
      <c r="H322" s="65"/>
      <c r="I322" s="64"/>
      <c r="J322" s="64"/>
      <c r="K322" s="64"/>
    </row>
    <row r="323" spans="1:11" ht="15" customHeight="1">
      <c r="A323" s="65"/>
      <c r="C323" s="65"/>
      <c r="D323" s="65"/>
      <c r="E323" s="65"/>
      <c r="G323" s="65"/>
      <c r="H323" s="65"/>
      <c r="I323" s="64"/>
      <c r="J323" s="64"/>
      <c r="K323" s="64"/>
    </row>
    <row r="324" spans="1:11" ht="15" customHeight="1">
      <c r="A324" s="65"/>
      <c r="C324" s="65"/>
      <c r="D324" s="65"/>
      <c r="E324" s="65"/>
      <c r="G324" s="65"/>
      <c r="H324" s="65"/>
      <c r="I324" s="64"/>
      <c r="J324" s="64"/>
      <c r="K324" s="64"/>
    </row>
    <row r="325" spans="1:11" ht="15" customHeight="1">
      <c r="A325" s="65"/>
      <c r="C325" s="65"/>
      <c r="D325" s="65"/>
      <c r="E325" s="65"/>
      <c r="G325" s="65"/>
      <c r="H325" s="65"/>
      <c r="I325" s="64"/>
      <c r="J325" s="64"/>
      <c r="K325" s="64"/>
    </row>
    <row r="326" spans="1:11" ht="15" customHeight="1">
      <c r="A326" s="65"/>
      <c r="C326" s="65"/>
      <c r="D326" s="65"/>
      <c r="E326" s="65"/>
      <c r="G326" s="65"/>
      <c r="H326" s="65"/>
      <c r="I326" s="64"/>
      <c r="J326" s="64"/>
      <c r="K326" s="64"/>
    </row>
    <row r="327" spans="1:11" ht="15" customHeight="1">
      <c r="A327" s="65"/>
      <c r="C327" s="65"/>
      <c r="D327" s="65"/>
      <c r="E327" s="65"/>
      <c r="G327" s="65"/>
      <c r="H327" s="65"/>
      <c r="I327" s="64"/>
      <c r="J327" s="64"/>
      <c r="K327" s="64"/>
    </row>
    <row r="328" spans="1:11" ht="15" customHeight="1">
      <c r="A328" s="65"/>
      <c r="C328" s="65"/>
      <c r="D328" s="65"/>
      <c r="E328" s="65"/>
      <c r="G328" s="65"/>
      <c r="H328" s="65"/>
      <c r="I328" s="64"/>
      <c r="J328" s="64"/>
      <c r="K328" s="64"/>
    </row>
    <row r="329" spans="1:11" ht="15" customHeight="1">
      <c r="A329" s="65"/>
      <c r="C329" s="65"/>
      <c r="D329" s="65"/>
      <c r="E329" s="65"/>
      <c r="G329" s="65"/>
      <c r="H329" s="65"/>
      <c r="I329" s="64"/>
      <c r="J329" s="64"/>
      <c r="K329" s="64"/>
    </row>
    <row r="330" spans="1:11" ht="15" customHeight="1">
      <c r="A330" s="65"/>
      <c r="C330" s="65"/>
      <c r="D330" s="65"/>
      <c r="E330" s="65"/>
      <c r="G330" s="65"/>
      <c r="H330" s="65"/>
      <c r="I330" s="64"/>
      <c r="J330" s="64"/>
      <c r="K330" s="64"/>
    </row>
    <row r="331" spans="1:11" ht="15" customHeight="1">
      <c r="A331" s="65"/>
      <c r="C331" s="65"/>
      <c r="D331" s="65"/>
      <c r="E331" s="65"/>
      <c r="G331" s="65"/>
      <c r="H331" s="65"/>
      <c r="I331" s="64"/>
      <c r="J331" s="64"/>
      <c r="K331" s="64"/>
    </row>
    <row r="332" spans="1:11" ht="15" customHeight="1">
      <c r="A332" s="65"/>
      <c r="C332" s="65"/>
      <c r="D332" s="65"/>
      <c r="E332" s="65"/>
      <c r="G332" s="65"/>
      <c r="H332" s="65"/>
      <c r="I332" s="64"/>
      <c r="J332" s="64"/>
      <c r="K332" s="64"/>
    </row>
    <row r="333" spans="1:11" ht="15" customHeight="1">
      <c r="A333" s="65"/>
      <c r="F333" s="64"/>
      <c r="I333" s="64"/>
      <c r="J333" s="64"/>
      <c r="K333" s="64"/>
    </row>
    <row r="334" spans="1:11" ht="15" customHeight="1">
      <c r="A334" s="65"/>
      <c r="F334" s="64"/>
      <c r="I334" s="64"/>
      <c r="J334" s="64"/>
      <c r="K334" s="64"/>
    </row>
    <row r="335" spans="1:11" ht="15" customHeight="1">
      <c r="A335" s="65"/>
      <c r="F335" s="64"/>
      <c r="I335" s="64"/>
      <c r="J335" s="64"/>
      <c r="K335" s="64"/>
    </row>
    <row r="336" spans="1:11" ht="15" customHeight="1">
      <c r="A336" s="65"/>
      <c r="F336" s="64"/>
      <c r="I336" s="64"/>
      <c r="J336" s="64"/>
      <c r="K336" s="64"/>
    </row>
    <row r="337" spans="1:11" ht="15" customHeight="1">
      <c r="A337" s="65"/>
      <c r="F337" s="64"/>
      <c r="I337" s="64"/>
      <c r="J337" s="64"/>
      <c r="K337" s="64"/>
    </row>
    <row r="338" spans="1:11" ht="15" customHeight="1">
      <c r="A338" s="65"/>
      <c r="F338" s="64"/>
      <c r="I338" s="64"/>
      <c r="J338" s="64"/>
      <c r="K338" s="64"/>
    </row>
    <row r="339" spans="1:11" ht="15" customHeight="1">
      <c r="A339" s="65"/>
      <c r="F339" s="64"/>
      <c r="I339" s="64"/>
      <c r="J339" s="64"/>
      <c r="K339" s="64"/>
    </row>
    <row r="340" spans="1:11" ht="15" customHeight="1">
      <c r="A340" s="65"/>
      <c r="F340" s="64"/>
      <c r="I340" s="64"/>
      <c r="J340" s="64"/>
      <c r="K340" s="64"/>
    </row>
    <row r="341" spans="1:11" ht="15" customHeight="1">
      <c r="A341" s="65"/>
      <c r="F341" s="64"/>
      <c r="I341" s="64"/>
      <c r="J341" s="64"/>
      <c r="K341" s="64"/>
    </row>
  </sheetData>
  <mergeCells count="103">
    <mergeCell ref="H122:I122"/>
    <mergeCell ref="A118:K118"/>
    <mergeCell ref="A120:K120"/>
    <mergeCell ref="B151:C151"/>
    <mergeCell ref="B138:K138"/>
    <mergeCell ref="A140:K140"/>
    <mergeCell ref="A143:K143"/>
    <mergeCell ref="A145:K145"/>
    <mergeCell ref="B144:C144"/>
    <mergeCell ref="B147:K147"/>
    <mergeCell ref="A149:K149"/>
    <mergeCell ref="B128:K128"/>
    <mergeCell ref="A130:B130"/>
    <mergeCell ref="A131:B131"/>
    <mergeCell ref="B133:K133"/>
    <mergeCell ref="A1:K1"/>
    <mergeCell ref="B2:C2"/>
    <mergeCell ref="A5:H5"/>
    <mergeCell ref="A3:H3"/>
    <mergeCell ref="E2:G2"/>
    <mergeCell ref="B4:C4"/>
    <mergeCell ref="E4:F4"/>
    <mergeCell ref="A55:K55"/>
    <mergeCell ref="B92:K92"/>
    <mergeCell ref="B90:K90"/>
    <mergeCell ref="H51:I51"/>
    <mergeCell ref="A60:K60"/>
    <mergeCell ref="A62:K62"/>
    <mergeCell ref="B53:K53"/>
    <mergeCell ref="A64:K64"/>
    <mergeCell ref="B6:K6"/>
    <mergeCell ref="A7:K7"/>
    <mergeCell ref="B8:K8"/>
    <mergeCell ref="B10:K10"/>
    <mergeCell ref="A19:K19"/>
    <mergeCell ref="B15:K15"/>
    <mergeCell ref="B17:K17"/>
    <mergeCell ref="A66:K66"/>
    <mergeCell ref="A22:K22"/>
    <mergeCell ref="B189:D189"/>
    <mergeCell ref="G187:I187"/>
    <mergeCell ref="H186:J186"/>
    <mergeCell ref="B187:D187"/>
    <mergeCell ref="G188:I188"/>
    <mergeCell ref="B188:D188"/>
    <mergeCell ref="B172:K172"/>
    <mergeCell ref="A166:B166"/>
    <mergeCell ref="E166:E167"/>
    <mergeCell ref="F166:F167"/>
    <mergeCell ref="A176:B176"/>
    <mergeCell ref="C176:D176"/>
    <mergeCell ref="E176:E177"/>
    <mergeCell ref="F176:F177"/>
    <mergeCell ref="F178:F180"/>
    <mergeCell ref="F168:F170"/>
    <mergeCell ref="A174:K174"/>
    <mergeCell ref="C166:D166"/>
    <mergeCell ref="B154:K154"/>
    <mergeCell ref="A156:K156"/>
    <mergeCell ref="B158:C158"/>
    <mergeCell ref="A152:K152"/>
    <mergeCell ref="B162:K162"/>
    <mergeCell ref="B124:K124"/>
    <mergeCell ref="A95:K95"/>
    <mergeCell ref="A164:K164"/>
    <mergeCell ref="A102:K102"/>
    <mergeCell ref="A135:B135"/>
    <mergeCell ref="A136:B136"/>
    <mergeCell ref="F144:G144"/>
    <mergeCell ref="I144:J144"/>
    <mergeCell ref="F151:G151"/>
    <mergeCell ref="I151:J151"/>
    <mergeCell ref="A100:K100"/>
    <mergeCell ref="A126:B126"/>
    <mergeCell ref="A107:K107"/>
    <mergeCell ref="A109:K109"/>
    <mergeCell ref="A111:K111"/>
    <mergeCell ref="A113:K113"/>
    <mergeCell ref="A115:K115"/>
    <mergeCell ref="B160:K160"/>
    <mergeCell ref="A106:K106"/>
    <mergeCell ref="A24:K24"/>
    <mergeCell ref="A26:K26"/>
    <mergeCell ref="A28:K28"/>
    <mergeCell ref="A33:K33"/>
    <mergeCell ref="A38:K38"/>
    <mergeCell ref="A40:K40"/>
    <mergeCell ref="A98:K98"/>
    <mergeCell ref="A94:K94"/>
    <mergeCell ref="H88:I88"/>
    <mergeCell ref="A70:K70"/>
    <mergeCell ref="A73:K73"/>
    <mergeCell ref="A75:K75"/>
    <mergeCell ref="A77:K77"/>
    <mergeCell ref="A79:K79"/>
    <mergeCell ref="A81:K81"/>
    <mergeCell ref="A84:K84"/>
    <mergeCell ref="A86:K86"/>
    <mergeCell ref="A42:K42"/>
    <mergeCell ref="A36:K36"/>
    <mergeCell ref="A44:K44"/>
    <mergeCell ref="A58:K58"/>
    <mergeCell ref="A47:K47"/>
  </mergeCells>
  <phoneticPr fontId="4" type="noConversion"/>
  <printOptions horizontalCentered="1"/>
  <pageMargins left="0.19685039370078741" right="0" top="0.39370078740157483" bottom="0" header="0" footer="0"/>
  <pageSetup paperSize="9" scale="49" fitToHeight="7" orientation="portrait" horizontalDpi="300" verticalDpi="300" r:id="rId1"/>
  <headerFooter alignWithMargins="0"/>
  <rowBreaks count="1" manualBreakCount="1">
    <brk id="123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2"/>
  <sheetViews>
    <sheetView view="pageBreakPreview" topLeftCell="A4" zoomScale="110" zoomScaleNormal="115" zoomScaleSheetLayoutView="110" workbookViewId="0">
      <selection activeCell="A2" sqref="A2:G2"/>
    </sheetView>
  </sheetViews>
  <sheetFormatPr defaultRowHeight="13.2"/>
  <cols>
    <col min="1" max="2" width="12.5546875" customWidth="1"/>
    <col min="3" max="3" width="44.33203125" customWidth="1"/>
    <col min="4" max="4" width="7.88671875" customWidth="1"/>
    <col min="5" max="5" width="10.44140625" bestFit="1" customWidth="1"/>
    <col min="6" max="6" width="13.88671875" customWidth="1"/>
    <col min="7" max="7" width="13.44140625" bestFit="1" customWidth="1"/>
  </cols>
  <sheetData>
    <row r="1" spans="1:7" ht="22.5" customHeight="1">
      <c r="A1" s="357" t="s">
        <v>77</v>
      </c>
      <c r="B1" s="358"/>
      <c r="C1" s="358"/>
      <c r="D1" s="358"/>
      <c r="E1" s="358"/>
      <c r="F1" s="139" t="s">
        <v>41</v>
      </c>
      <c r="G1" s="140">
        <f>'Planilha Orcamentária'!G3</f>
        <v>45419</v>
      </c>
    </row>
    <row r="2" spans="1:7">
      <c r="A2" s="354"/>
      <c r="B2" s="355"/>
      <c r="C2" s="355"/>
      <c r="D2" s="355"/>
      <c r="E2" s="355"/>
      <c r="F2" s="355"/>
      <c r="G2" s="356"/>
    </row>
    <row r="3" spans="1:7" ht="40.5" customHeight="1">
      <c r="A3" s="352" t="s">
        <v>90</v>
      </c>
      <c r="B3" s="353"/>
      <c r="C3" s="137" t="s">
        <v>63</v>
      </c>
      <c r="D3" s="126" t="s">
        <v>2</v>
      </c>
      <c r="E3" s="126" t="s">
        <v>64</v>
      </c>
      <c r="F3" s="138" t="s">
        <v>65</v>
      </c>
      <c r="G3" s="124" t="s">
        <v>66</v>
      </c>
    </row>
    <row r="4" spans="1:7" ht="53.4" customHeight="1">
      <c r="A4" s="352" t="s">
        <v>67</v>
      </c>
      <c r="B4" s="353"/>
      <c r="C4" s="255" t="s">
        <v>174</v>
      </c>
      <c r="D4" s="135" t="s">
        <v>173</v>
      </c>
      <c r="E4" s="136">
        <v>45200</v>
      </c>
      <c r="F4" s="136" t="s">
        <v>79</v>
      </c>
      <c r="G4" s="125">
        <f>SUM(G6:G9)</f>
        <v>2524.038</v>
      </c>
    </row>
    <row r="5" spans="1:7">
      <c r="A5" s="126" t="s">
        <v>76</v>
      </c>
      <c r="B5" s="126" t="s">
        <v>68</v>
      </c>
      <c r="C5" s="126" t="s">
        <v>69</v>
      </c>
      <c r="D5" s="126" t="s">
        <v>2</v>
      </c>
      <c r="E5" s="126" t="s">
        <v>70</v>
      </c>
      <c r="F5" s="126" t="s">
        <v>71</v>
      </c>
      <c r="G5" s="126" t="s">
        <v>72</v>
      </c>
    </row>
    <row r="6" spans="1:7" ht="30" customHeight="1">
      <c r="A6" s="127" t="s">
        <v>74</v>
      </c>
      <c r="B6" s="127" t="s">
        <v>169</v>
      </c>
      <c r="C6" s="129" t="s">
        <v>168</v>
      </c>
      <c r="D6" s="127" t="s">
        <v>10</v>
      </c>
      <c r="E6" s="130">
        <f>0.2*(E7+E8)</f>
        <v>4.2300000000000004</v>
      </c>
      <c r="F6" s="148">
        <v>42.1</v>
      </c>
      <c r="G6" s="141">
        <f>E6*F6</f>
        <v>178.08300000000003</v>
      </c>
    </row>
    <row r="7" spans="1:7" ht="40.200000000000003" customHeight="1">
      <c r="A7" s="127" t="s">
        <v>171</v>
      </c>
      <c r="B7" s="127">
        <v>92398</v>
      </c>
      <c r="C7" s="129" t="s">
        <v>170</v>
      </c>
      <c r="D7" s="127" t="s">
        <v>7</v>
      </c>
      <c r="E7" s="130">
        <f>(4.7*4.5)-E8</f>
        <v>12.750000000000002</v>
      </c>
      <c r="F7" s="148">
        <v>83.22</v>
      </c>
      <c r="G7" s="141">
        <f>E7*F7</f>
        <v>1061.0550000000001</v>
      </c>
    </row>
    <row r="8" spans="1:7" ht="40.200000000000003" customHeight="1">
      <c r="A8" s="127" t="s">
        <v>171</v>
      </c>
      <c r="B8" s="127">
        <v>93681</v>
      </c>
      <c r="C8" s="129" t="s">
        <v>172</v>
      </c>
      <c r="D8" s="127" t="s">
        <v>7</v>
      </c>
      <c r="E8" s="130">
        <f>8*0.3*3.5</f>
        <v>8.4</v>
      </c>
      <c r="F8" s="148">
        <v>89.85</v>
      </c>
      <c r="G8" s="141">
        <f>E8*F8</f>
        <v>754.74</v>
      </c>
    </row>
    <row r="9" spans="1:7" ht="61.8" customHeight="1">
      <c r="A9" s="127" t="s">
        <v>74</v>
      </c>
      <c r="B9" s="127" t="s">
        <v>17</v>
      </c>
      <c r="C9" s="129" t="s">
        <v>78</v>
      </c>
      <c r="D9" s="127" t="s">
        <v>12</v>
      </c>
      <c r="E9" s="130">
        <f>4.7+4.7</f>
        <v>9.4</v>
      </c>
      <c r="F9" s="148">
        <v>56.4</v>
      </c>
      <c r="G9" s="141">
        <f>E9*F9</f>
        <v>530.16</v>
      </c>
    </row>
    <row r="10" spans="1:7">
      <c r="A10" s="128"/>
      <c r="B10" s="128"/>
      <c r="C10" s="132"/>
      <c r="D10" s="133"/>
      <c r="E10" s="130"/>
      <c r="F10" s="131"/>
      <c r="G10" s="134"/>
    </row>
    <row r="11" spans="1:7">
      <c r="A11" s="354"/>
      <c r="B11" s="355"/>
      <c r="C11" s="355"/>
      <c r="D11" s="355"/>
      <c r="E11" s="355"/>
      <c r="F11" s="355"/>
      <c r="G11" s="356"/>
    </row>
    <row r="12" spans="1:7">
      <c r="A12" s="152"/>
      <c r="B12" s="256"/>
      <c r="C12" s="256"/>
      <c r="D12" s="256"/>
      <c r="E12" s="256"/>
      <c r="F12" s="256"/>
      <c r="G12" s="153"/>
    </row>
    <row r="13" spans="1:7">
      <c r="A13" s="152"/>
      <c r="B13" s="256"/>
      <c r="C13" s="256"/>
      <c r="D13" s="256"/>
      <c r="E13" s="256"/>
      <c r="F13" s="256"/>
      <c r="G13" s="153"/>
    </row>
    <row r="14" spans="1:7" ht="26.4">
      <c r="A14" s="152"/>
      <c r="B14" s="256"/>
      <c r="C14" s="154"/>
      <c r="D14" s="256"/>
      <c r="E14" s="256"/>
      <c r="F14" s="256"/>
      <c r="G14" s="257" t="s">
        <v>98</v>
      </c>
    </row>
    <row r="15" spans="1:7">
      <c r="A15" s="152"/>
      <c r="B15" s="256"/>
      <c r="C15" s="258" t="s">
        <v>73</v>
      </c>
      <c r="D15" s="256"/>
      <c r="E15" s="256"/>
      <c r="F15" s="256"/>
      <c r="G15" s="153"/>
    </row>
    <row r="16" spans="1:7">
      <c r="A16" s="152"/>
      <c r="B16" s="256"/>
      <c r="C16" s="259" t="s">
        <v>82</v>
      </c>
      <c r="D16" s="256"/>
      <c r="E16" s="256"/>
      <c r="F16" s="256"/>
      <c r="G16" s="153"/>
    </row>
    <row r="17" spans="1:7">
      <c r="A17" s="152"/>
      <c r="B17" s="256"/>
      <c r="C17" s="259"/>
      <c r="D17" s="256"/>
      <c r="E17" s="256"/>
      <c r="F17" s="256"/>
      <c r="G17" s="153"/>
    </row>
    <row r="18" spans="1:7">
      <c r="A18" s="152"/>
      <c r="B18" s="256"/>
      <c r="C18" s="259"/>
      <c r="D18" s="256"/>
      <c r="E18" s="256"/>
      <c r="F18" s="256"/>
      <c r="G18" s="153"/>
    </row>
    <row r="19" spans="1:7">
      <c r="A19" s="152"/>
      <c r="B19" s="256"/>
      <c r="C19" s="155"/>
      <c r="D19" s="256"/>
      <c r="E19" s="256"/>
      <c r="F19" s="256"/>
      <c r="G19" s="153"/>
    </row>
    <row r="20" spans="1:7">
      <c r="A20" s="152"/>
      <c r="B20" s="256"/>
      <c r="C20" s="260" t="s">
        <v>175</v>
      </c>
      <c r="D20" s="256"/>
      <c r="E20" s="256"/>
      <c r="F20" s="256"/>
      <c r="G20" s="153"/>
    </row>
    <row r="21" spans="1:7">
      <c r="A21" s="152"/>
      <c r="B21" s="256"/>
      <c r="C21" s="259" t="s">
        <v>43</v>
      </c>
      <c r="D21" s="256"/>
      <c r="E21" s="256"/>
      <c r="F21" s="256"/>
      <c r="G21" s="153"/>
    </row>
    <row r="22" spans="1:7">
      <c r="A22" s="156"/>
      <c r="B22" s="155"/>
      <c r="C22" s="155"/>
      <c r="D22" s="155"/>
      <c r="E22" s="155"/>
      <c r="F22" s="155"/>
      <c r="G22" s="157"/>
    </row>
  </sheetData>
  <mergeCells count="5">
    <mergeCell ref="A4:B4"/>
    <mergeCell ref="A11:G11"/>
    <mergeCell ref="A1:E1"/>
    <mergeCell ref="A2:G2"/>
    <mergeCell ref="A3:B3"/>
  </mergeCells>
  <pageMargins left="0.511811024" right="0.511811024" top="0.78740157499999996" bottom="0.78740157499999996" header="0.31496062000000002" footer="0.31496062000000002"/>
  <pageSetup paperSize="9" scale="81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showGridLines="0" showZeros="0" view="pageBreakPreview" zoomScaleNormal="75" zoomScaleSheetLayoutView="100" workbookViewId="0">
      <selection activeCell="G4" sqref="G4:H4"/>
    </sheetView>
  </sheetViews>
  <sheetFormatPr defaultColWidth="9.109375" defaultRowHeight="13.2"/>
  <cols>
    <col min="1" max="1" width="9.33203125" style="67" customWidth="1"/>
    <col min="2" max="2" width="46.6640625" style="67" customWidth="1"/>
    <col min="3" max="3" width="24.6640625" style="76" customWidth="1"/>
    <col min="4" max="4" width="20.6640625" style="76" customWidth="1"/>
    <col min="5" max="5" width="14.5546875" style="67" customWidth="1"/>
    <col min="6" max="6" width="12.33203125" style="67" customWidth="1"/>
    <col min="7" max="7" width="12" style="67" customWidth="1"/>
    <col min="8" max="8" width="11.77734375" style="67" customWidth="1"/>
    <col min="9" max="9" width="12.33203125" style="67" bestFit="1" customWidth="1"/>
    <col min="10" max="16384" width="9.109375" style="67"/>
  </cols>
  <sheetData>
    <row r="1" spans="1:9" ht="15.6">
      <c r="A1" s="359"/>
      <c r="B1" s="360"/>
      <c r="C1" s="360"/>
      <c r="D1" s="360"/>
      <c r="E1" s="361"/>
      <c r="F1" s="235" t="s">
        <v>96</v>
      </c>
      <c r="G1" s="236"/>
      <c r="H1" s="249"/>
    </row>
    <row r="2" spans="1:9" ht="18" customHeight="1">
      <c r="A2" s="362" t="s">
        <v>27</v>
      </c>
      <c r="B2" s="363"/>
      <c r="C2" s="363"/>
      <c r="D2" s="363"/>
      <c r="E2" s="363"/>
      <c r="F2" s="363"/>
      <c r="G2" s="363"/>
      <c r="H2" s="364"/>
    </row>
    <row r="3" spans="1:9" ht="18" customHeight="1">
      <c r="A3" s="365" t="str">
        <f>'Planilha Orcamentária'!A2</f>
        <v>PREFEITURA: Prefeitura Municipal de Bom Jardim de Minas</v>
      </c>
      <c r="B3" s="365"/>
      <c r="C3" s="237" t="s">
        <v>42</v>
      </c>
      <c r="D3" s="238">
        <f>'Planilha Orcamentária'!H29</f>
        <v>326032.71000000002</v>
      </c>
      <c r="E3" s="366" t="s">
        <v>41</v>
      </c>
      <c r="F3" s="366"/>
      <c r="G3" s="264">
        <f>'Planilha Orcamentária'!G3</f>
        <v>45419</v>
      </c>
      <c r="H3" s="264"/>
    </row>
    <row r="4" spans="1:9" ht="40.799999999999997" customHeight="1">
      <c r="A4" s="376" t="str">
        <f>'Planilha Orcamentária'!A3</f>
        <v>OBRA: CALÇAMENTO EM BLOQUETE SEXTAVADO</v>
      </c>
      <c r="B4" s="376"/>
      <c r="C4" s="382" t="str">
        <f>'Planilha Orcamentária'!A4</f>
        <v>LOCAL: RUA JOVINO RIBEIRO DE CARVALHO - BAIRRO VÁRZEA  - RUA SEBASTIÃO JOSÉ MARCELINO, RUA JOAQUIM ALMEIDA DELGADO - COMUNIDADE RIO DO PEIXE - BOM JARDIM DE MINAS/MG.</v>
      </c>
      <c r="D4" s="382"/>
      <c r="E4" s="382"/>
      <c r="F4" s="382"/>
      <c r="G4" s="381" t="s">
        <v>179</v>
      </c>
      <c r="H4" s="381"/>
    </row>
    <row r="5" spans="1:9" ht="36" customHeight="1">
      <c r="A5" s="68" t="s">
        <v>0</v>
      </c>
      <c r="B5" s="68" t="s">
        <v>28</v>
      </c>
      <c r="C5" s="160" t="s">
        <v>29</v>
      </c>
      <c r="D5" s="160" t="s">
        <v>30</v>
      </c>
      <c r="E5" s="68" t="s">
        <v>31</v>
      </c>
      <c r="F5" s="68" t="s">
        <v>32</v>
      </c>
      <c r="G5" s="68" t="s">
        <v>80</v>
      </c>
      <c r="H5" s="68" t="s">
        <v>93</v>
      </c>
    </row>
    <row r="6" spans="1:9" s="72" customFormat="1" ht="14.25" customHeight="1">
      <c r="A6" s="380" t="s">
        <v>50</v>
      </c>
      <c r="B6" s="379" t="str">
        <f>'Planilha Orcamentária'!C9</f>
        <v>SERVIÇOS PRELIMINARES</v>
      </c>
      <c r="C6" s="69" t="s">
        <v>33</v>
      </c>
      <c r="D6" s="70">
        <f>D7/$D$15</f>
        <v>5.5060426298944067E-3</v>
      </c>
      <c r="E6" s="71">
        <v>1</v>
      </c>
      <c r="F6" s="71"/>
      <c r="G6" s="71"/>
      <c r="H6" s="71"/>
    </row>
    <row r="7" spans="1:9" s="72" customFormat="1" ht="14.25" customHeight="1">
      <c r="A7" s="380"/>
      <c r="B7" s="379"/>
      <c r="C7" s="73" t="s">
        <v>34</v>
      </c>
      <c r="D7" s="83">
        <f>'Planilha Orcamentária'!H9</f>
        <v>1795.15</v>
      </c>
      <c r="E7" s="83">
        <f t="shared" ref="E7:H7" si="0">E6*$D$7</f>
        <v>1795.15</v>
      </c>
      <c r="F7" s="83">
        <f t="shared" si="0"/>
        <v>0</v>
      </c>
      <c r="G7" s="83">
        <f t="shared" si="0"/>
        <v>0</v>
      </c>
      <c r="H7" s="83">
        <f t="shared" si="0"/>
        <v>0</v>
      </c>
    </row>
    <row r="8" spans="1:9" s="72" customFormat="1" ht="14.25" customHeight="1">
      <c r="A8" s="380" t="s">
        <v>51</v>
      </c>
      <c r="B8" s="379" t="str">
        <f>'Planilha Orcamentária'!C12</f>
        <v>SERVIÇOS DE CALÇAMENTO EM BLOQUETE</v>
      </c>
      <c r="C8" s="69" t="s">
        <v>33</v>
      </c>
      <c r="D8" s="70">
        <f>D9/$D$15</f>
        <v>0.62824211717897882</v>
      </c>
      <c r="E8" s="71">
        <v>0.25</v>
      </c>
      <c r="F8" s="71">
        <v>0.25</v>
      </c>
      <c r="G8" s="71">
        <v>0.25</v>
      </c>
      <c r="H8" s="71">
        <v>0.25</v>
      </c>
      <c r="I8" s="233"/>
    </row>
    <row r="9" spans="1:9" s="72" customFormat="1" ht="14.25" customHeight="1">
      <c r="A9" s="380"/>
      <c r="B9" s="379"/>
      <c r="C9" s="73" t="s">
        <v>34</v>
      </c>
      <c r="D9" s="83">
        <f>'Planilha Orcamentária'!H12</f>
        <v>204827.47999999998</v>
      </c>
      <c r="E9" s="83">
        <f>E8*$D$9</f>
        <v>51206.869999999995</v>
      </c>
      <c r="F9" s="83">
        <f>F8*$D$9</f>
        <v>51206.869999999995</v>
      </c>
      <c r="G9" s="83">
        <f>G8*$D$9</f>
        <v>51206.869999999995</v>
      </c>
      <c r="H9" s="83">
        <f>H8*$D$9</f>
        <v>51206.869999999995</v>
      </c>
    </row>
    <row r="10" spans="1:9" s="72" customFormat="1" ht="14.25" customHeight="1">
      <c r="A10" s="377" t="s">
        <v>52</v>
      </c>
      <c r="B10" s="379" t="str">
        <f>'Planilha Orcamentária'!C16</f>
        <v>OBRAS COMPLEMENTARES</v>
      </c>
      <c r="C10" s="69" t="s">
        <v>33</v>
      </c>
      <c r="D10" s="70">
        <f>D11/$D$15</f>
        <v>0.36279893511298306</v>
      </c>
      <c r="E10" s="71">
        <v>0.25</v>
      </c>
      <c r="F10" s="71">
        <v>0.25</v>
      </c>
      <c r="G10" s="71">
        <v>0.25</v>
      </c>
      <c r="H10" s="71">
        <v>0.25</v>
      </c>
      <c r="I10" s="233"/>
    </row>
    <row r="11" spans="1:9" s="72" customFormat="1" ht="14.25" customHeight="1">
      <c r="A11" s="378"/>
      <c r="B11" s="379"/>
      <c r="C11" s="73" t="s">
        <v>34</v>
      </c>
      <c r="D11" s="83">
        <f>'Planilha Orcamentária'!H16</f>
        <v>118284.32</v>
      </c>
      <c r="E11" s="83">
        <f t="shared" ref="E11:H11" si="1">E10*$D$11</f>
        <v>29571.08</v>
      </c>
      <c r="F11" s="83">
        <f t="shared" si="1"/>
        <v>29571.08</v>
      </c>
      <c r="G11" s="83">
        <f t="shared" si="1"/>
        <v>29571.08</v>
      </c>
      <c r="H11" s="83">
        <f t="shared" si="1"/>
        <v>29571.08</v>
      </c>
    </row>
    <row r="12" spans="1:9" s="72" customFormat="1" ht="14.25" customHeight="1">
      <c r="A12" s="380" t="s">
        <v>53</v>
      </c>
      <c r="B12" s="379" t="str">
        <f>'Planilha Orcamentária'!C25</f>
        <v xml:space="preserve">PLACA DE SINALIZAÇÃO </v>
      </c>
      <c r="C12" s="69" t="s">
        <v>33</v>
      </c>
      <c r="D12" s="70">
        <f>D13/$D$15</f>
        <v>3.4529050781438469E-3</v>
      </c>
      <c r="E12" s="71"/>
      <c r="F12" s="71"/>
      <c r="G12" s="71"/>
      <c r="H12" s="71">
        <v>1</v>
      </c>
      <c r="I12" s="233"/>
    </row>
    <row r="13" spans="1:9" s="72" customFormat="1" ht="14.25" customHeight="1">
      <c r="A13" s="380"/>
      <c r="B13" s="379"/>
      <c r="C13" s="73" t="s">
        <v>34</v>
      </c>
      <c r="D13" s="83">
        <f>'Planilha Orcamentária'!H25</f>
        <v>1125.76</v>
      </c>
      <c r="E13" s="83">
        <f t="shared" ref="E13:H13" si="2">E12*$D$13</f>
        <v>0</v>
      </c>
      <c r="F13" s="83">
        <f t="shared" si="2"/>
        <v>0</v>
      </c>
      <c r="G13" s="83">
        <f t="shared" si="2"/>
        <v>0</v>
      </c>
      <c r="H13" s="83">
        <f t="shared" si="2"/>
        <v>1125.76</v>
      </c>
    </row>
    <row r="14" spans="1:9" s="72" customFormat="1" ht="14.25" customHeight="1">
      <c r="A14" s="380" t="s">
        <v>35</v>
      </c>
      <c r="B14" s="380"/>
      <c r="C14" s="69" t="s">
        <v>33</v>
      </c>
      <c r="D14" s="70">
        <f>D6+D10+D12+D8</f>
        <v>1</v>
      </c>
      <c r="E14" s="70">
        <f>E15/$D$15</f>
        <v>0.25326630570288489</v>
      </c>
      <c r="F14" s="70">
        <f t="shared" ref="F14:G14" si="3">F15/$D$15</f>
        <v>0.24776026307299046</v>
      </c>
      <c r="G14" s="70">
        <f t="shared" si="3"/>
        <v>0.24776026307299046</v>
      </c>
      <c r="H14" s="70">
        <v>0.25080000000000002</v>
      </c>
      <c r="I14" s="233"/>
    </row>
    <row r="15" spans="1:9" s="72" customFormat="1" ht="13.5" customHeight="1">
      <c r="A15" s="380"/>
      <c r="B15" s="380"/>
      <c r="C15" s="69" t="s">
        <v>34</v>
      </c>
      <c r="D15" s="84">
        <f>D7+D11+D13+D9</f>
        <v>326032.70999999996</v>
      </c>
      <c r="E15" s="84">
        <f>E7+E13+E11+E9</f>
        <v>82573.100000000006</v>
      </c>
      <c r="F15" s="84">
        <f>F7+F13+F11+F9</f>
        <v>80777.95</v>
      </c>
      <c r="G15" s="84">
        <f>G7+G13+G11+G9</f>
        <v>80777.95</v>
      </c>
      <c r="H15" s="84">
        <f>H7+H13+H11+H9</f>
        <v>81903.709999999992</v>
      </c>
      <c r="I15" s="163"/>
    </row>
    <row r="16" spans="1:9" ht="14.25" customHeight="1">
      <c r="A16" s="74"/>
      <c r="B16" s="250"/>
      <c r="C16" s="250"/>
      <c r="D16" s="250"/>
      <c r="E16" s="250"/>
      <c r="F16" s="367" t="s">
        <v>36</v>
      </c>
      <c r="G16" s="368"/>
      <c r="H16" s="369"/>
    </row>
    <row r="17" spans="1:8" ht="27.75" customHeight="1">
      <c r="A17" s="74"/>
      <c r="B17" s="75"/>
      <c r="C17" s="250"/>
      <c r="F17" s="370"/>
      <c r="G17" s="371"/>
      <c r="H17" s="372"/>
    </row>
    <row r="18" spans="1:8">
      <c r="A18" s="77"/>
      <c r="B18" s="159" t="str">
        <f>'Planilha Orcamentária'!B33</f>
        <v>Priscila Cristina de Paula</v>
      </c>
      <c r="D18" s="251"/>
      <c r="E18" s="251"/>
      <c r="F18" s="370"/>
      <c r="G18" s="371"/>
      <c r="H18" s="372"/>
    </row>
    <row r="19" spans="1:8" ht="19.5" customHeight="1">
      <c r="A19" s="78"/>
      <c r="B19" s="65" t="str">
        <f>'Planilha Orcamentária'!B35</f>
        <v>Engenheira Civil</v>
      </c>
      <c r="F19" s="370"/>
      <c r="G19" s="371"/>
      <c r="H19" s="372"/>
    </row>
    <row r="20" spans="1:8" ht="19.5" customHeight="1">
      <c r="A20" s="78"/>
      <c r="B20" s="65" t="s">
        <v>81</v>
      </c>
      <c r="F20" s="370"/>
      <c r="G20" s="371"/>
      <c r="H20" s="372"/>
    </row>
    <row r="21" spans="1:8" ht="19.5" customHeight="1">
      <c r="A21" s="78"/>
      <c r="B21" s="65"/>
      <c r="F21" s="370"/>
      <c r="G21" s="371"/>
      <c r="H21" s="372"/>
    </row>
    <row r="22" spans="1:8" ht="13.5" customHeight="1">
      <c r="A22" s="79"/>
      <c r="B22" s="111"/>
      <c r="C22" s="252"/>
      <c r="D22" s="252"/>
      <c r="E22" s="253"/>
      <c r="F22" s="370"/>
      <c r="G22" s="371"/>
      <c r="H22" s="372"/>
    </row>
    <row r="23" spans="1:8" ht="14.25" customHeight="1">
      <c r="A23" s="78"/>
      <c r="B23" s="159" t="str">
        <f>'Planilha Orcamentária'!B38</f>
        <v xml:space="preserve">José Francisco Matos e Silva                 
     </v>
      </c>
      <c r="F23" s="370"/>
      <c r="G23" s="371"/>
      <c r="H23" s="372"/>
    </row>
    <row r="24" spans="1:8" ht="14.1" customHeight="1">
      <c r="A24" s="78"/>
      <c r="B24" s="254" t="str" cm="1">
        <f t="array" ref="B24:C24">'Planilha Orcamentária'!B39:C39</f>
        <v>Prefeito Municipal</v>
      </c>
      <c r="C24" s="76">
        <v>0</v>
      </c>
      <c r="F24" s="370"/>
      <c r="G24" s="371"/>
      <c r="H24" s="372"/>
    </row>
    <row r="25" spans="1:8">
      <c r="A25" s="80"/>
      <c r="B25" s="81"/>
      <c r="C25" s="82"/>
      <c r="D25" s="82"/>
      <c r="E25" s="81"/>
      <c r="F25" s="373"/>
      <c r="G25" s="374"/>
      <c r="H25" s="375"/>
    </row>
  </sheetData>
  <mergeCells count="18">
    <mergeCell ref="F17:H25"/>
    <mergeCell ref="A4:B4"/>
    <mergeCell ref="A10:A11"/>
    <mergeCell ref="B10:B11"/>
    <mergeCell ref="A14:B15"/>
    <mergeCell ref="A6:A7"/>
    <mergeCell ref="B6:B7"/>
    <mergeCell ref="B12:B13"/>
    <mergeCell ref="A12:A13"/>
    <mergeCell ref="A8:A9"/>
    <mergeCell ref="B8:B9"/>
    <mergeCell ref="G4:H4"/>
    <mergeCell ref="C4:F4"/>
    <mergeCell ref="A1:E1"/>
    <mergeCell ref="A2:H2"/>
    <mergeCell ref="A3:B3"/>
    <mergeCell ref="E3:F3"/>
    <mergeCell ref="F16:H16"/>
  </mergeCells>
  <printOptions horizontalCentered="1"/>
  <pageMargins left="0.39370078740157483" right="0.19685039370078741" top="0.59055118110236227" bottom="0.19685039370078741" header="0.19685039370078741" footer="0"/>
  <pageSetup paperSize="9" scale="95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view="pageBreakPreview" topLeftCell="A21" zoomScaleNormal="100" zoomScaleSheetLayoutView="100" workbookViewId="0">
      <selection activeCell="N31" sqref="N31"/>
    </sheetView>
  </sheetViews>
  <sheetFormatPr defaultRowHeight="13.2"/>
  <cols>
    <col min="1" max="1" width="20.44140625" style="164" customWidth="1"/>
    <col min="2" max="2" width="11.5546875" style="164" bestFit="1" customWidth="1"/>
    <col min="3" max="7" width="8.88671875" style="164"/>
    <col min="8" max="8" width="12.77734375" style="164" customWidth="1"/>
    <col min="9" max="9" width="12.109375" style="164" customWidth="1"/>
    <col min="10" max="16384" width="8.88671875" style="164"/>
  </cols>
  <sheetData>
    <row r="1" spans="1:10" ht="17.399999999999999">
      <c r="A1" s="415" t="s">
        <v>105</v>
      </c>
      <c r="B1" s="416"/>
      <c r="C1" s="416"/>
      <c r="D1" s="416"/>
      <c r="E1" s="416"/>
      <c r="F1" s="416"/>
      <c r="G1" s="416"/>
      <c r="H1" s="416"/>
      <c r="I1" s="416"/>
      <c r="J1" s="417"/>
    </row>
    <row r="2" spans="1:10">
      <c r="A2" s="165"/>
      <c r="J2" s="166"/>
    </row>
    <row r="3" spans="1:10" ht="18.600000000000001">
      <c r="A3" s="418" t="s">
        <v>106</v>
      </c>
      <c r="B3" s="419"/>
      <c r="C3" s="419"/>
      <c r="D3" s="419"/>
      <c r="E3" s="419"/>
      <c r="F3" s="419"/>
      <c r="G3" s="419"/>
      <c r="H3" s="419"/>
      <c r="I3" s="419"/>
      <c r="J3" s="420"/>
    </row>
    <row r="4" spans="1:10">
      <c r="A4" s="421" t="s">
        <v>107</v>
      </c>
      <c r="B4" s="422" t="s">
        <v>108</v>
      </c>
      <c r="C4" s="423" t="s">
        <v>83</v>
      </c>
      <c r="D4" s="423"/>
      <c r="E4" s="423"/>
      <c r="F4" s="423"/>
      <c r="G4" s="423"/>
      <c r="H4" s="423"/>
      <c r="I4" s="423"/>
      <c r="J4" s="424" t="s">
        <v>109</v>
      </c>
    </row>
    <row r="5" spans="1:10">
      <c r="A5" s="421"/>
      <c r="B5" s="423"/>
      <c r="C5" s="427" t="s">
        <v>110</v>
      </c>
      <c r="D5" s="428"/>
      <c r="E5" s="428"/>
      <c r="F5" s="429"/>
      <c r="G5" s="427" t="s">
        <v>111</v>
      </c>
      <c r="H5" s="428"/>
      <c r="I5" s="429"/>
      <c r="J5" s="425"/>
    </row>
    <row r="6" spans="1:10" ht="42">
      <c r="A6" s="421"/>
      <c r="B6" s="423"/>
      <c r="C6" s="167">
        <v>0.02</v>
      </c>
      <c r="D6" s="167">
        <v>0.03</v>
      </c>
      <c r="E6" s="167">
        <v>0.04</v>
      </c>
      <c r="F6" s="167">
        <v>0.05</v>
      </c>
      <c r="G6" s="168" t="s">
        <v>112</v>
      </c>
      <c r="H6" s="168" t="s">
        <v>113</v>
      </c>
      <c r="I6" s="168" t="s">
        <v>114</v>
      </c>
      <c r="J6" s="426"/>
    </row>
    <row r="7" spans="1:10">
      <c r="A7" s="169" t="s">
        <v>115</v>
      </c>
      <c r="B7" s="170" t="s">
        <v>116</v>
      </c>
      <c r="C7" s="171">
        <v>1</v>
      </c>
      <c r="D7" s="171">
        <v>1</v>
      </c>
      <c r="E7" s="171">
        <v>1</v>
      </c>
      <c r="F7" s="171">
        <v>1</v>
      </c>
      <c r="G7" s="171">
        <v>1</v>
      </c>
      <c r="H7" s="171">
        <v>1</v>
      </c>
      <c r="I7" s="171">
        <v>1</v>
      </c>
      <c r="J7" s="172"/>
    </row>
    <row r="8" spans="1:10">
      <c r="A8" s="169" t="s">
        <v>117</v>
      </c>
      <c r="B8" s="170" t="s">
        <v>118</v>
      </c>
      <c r="C8" s="173">
        <v>4.6699999999999998E-2</v>
      </c>
      <c r="D8" s="173">
        <v>4.6699999999999998E-2</v>
      </c>
      <c r="E8" s="173">
        <v>4.6699999999999998E-2</v>
      </c>
      <c r="F8" s="173">
        <v>4.6699999999999998E-2</v>
      </c>
      <c r="G8" s="174">
        <v>3.4200000000000001E-2</v>
      </c>
      <c r="H8" s="174">
        <v>4.0099999999999997E-2</v>
      </c>
      <c r="I8" s="174">
        <v>3.4200000000000001E-2</v>
      </c>
      <c r="J8" s="172" t="s">
        <v>116</v>
      </c>
    </row>
    <row r="9" spans="1:10">
      <c r="A9" s="169" t="s">
        <v>119</v>
      </c>
      <c r="B9" s="170" t="s">
        <v>120</v>
      </c>
      <c r="C9" s="173">
        <v>7.5300000000000006E-2</v>
      </c>
      <c r="D9" s="173">
        <v>7.5300000000000006E-2</v>
      </c>
      <c r="E9" s="173">
        <v>7.5300000000000006E-2</v>
      </c>
      <c r="F9" s="173">
        <v>7.5300000000000006E-2</v>
      </c>
      <c r="G9" s="175">
        <v>4.9400000000000006E-2</v>
      </c>
      <c r="H9" s="174">
        <v>6.6400000000000001E-2</v>
      </c>
      <c r="I9" s="175">
        <v>4.9400000000000006E-2</v>
      </c>
      <c r="J9" s="172" t="s">
        <v>116</v>
      </c>
    </row>
    <row r="10" spans="1:10">
      <c r="A10" s="169" t="s">
        <v>121</v>
      </c>
      <c r="B10" s="170" t="s">
        <v>122</v>
      </c>
      <c r="C10" s="173">
        <v>8.9999999999999993E-3</v>
      </c>
      <c r="D10" s="173">
        <v>8.9999999999999993E-3</v>
      </c>
      <c r="E10" s="173">
        <v>8.9999999999999993E-3</v>
      </c>
      <c r="F10" s="173">
        <v>8.9999999999999993E-3</v>
      </c>
      <c r="G10" s="173">
        <v>8.9999999999999993E-3</v>
      </c>
      <c r="H10" s="173">
        <v>8.9999999999999993E-3</v>
      </c>
      <c r="I10" s="173">
        <v>8.9999999999999993E-3</v>
      </c>
      <c r="J10" s="172" t="s">
        <v>116</v>
      </c>
    </row>
    <row r="11" spans="1:10" ht="20.399999999999999">
      <c r="A11" s="169" t="s">
        <v>123</v>
      </c>
      <c r="B11" s="176"/>
      <c r="C11" s="177">
        <f t="shared" ref="C11:H11" si="0">SUM(C12:C13)</f>
        <v>1.7100000000000001E-2</v>
      </c>
      <c r="D11" s="177">
        <f t="shared" si="0"/>
        <v>1.7100000000000001E-2</v>
      </c>
      <c r="E11" s="177">
        <f t="shared" si="0"/>
        <v>1.7100000000000001E-2</v>
      </c>
      <c r="F11" s="177">
        <f t="shared" si="0"/>
        <v>1.7100000000000001E-2</v>
      </c>
      <c r="G11" s="177">
        <v>1.29E-2</v>
      </c>
      <c r="H11" s="177">
        <f t="shared" si="0"/>
        <v>8.2000000000000007E-3</v>
      </c>
      <c r="I11" s="177">
        <v>1.29E-2</v>
      </c>
      <c r="J11" s="178" t="s">
        <v>116</v>
      </c>
    </row>
    <row r="12" spans="1:10">
      <c r="A12" s="169" t="s">
        <v>124</v>
      </c>
      <c r="B12" s="170" t="s">
        <v>125</v>
      </c>
      <c r="C12" s="173">
        <v>7.4000000000000003E-3</v>
      </c>
      <c r="D12" s="173">
        <v>7.4000000000000003E-3</v>
      </c>
      <c r="E12" s="173">
        <v>7.4000000000000003E-3</v>
      </c>
      <c r="F12" s="173">
        <v>7.4000000000000003E-3</v>
      </c>
      <c r="G12" s="174">
        <v>5.3E-3</v>
      </c>
      <c r="H12" s="174">
        <v>3.2000000000000002E-3</v>
      </c>
      <c r="I12" s="174">
        <v>5.3E-3</v>
      </c>
      <c r="J12" s="172" t="s">
        <v>116</v>
      </c>
    </row>
    <row r="13" spans="1:10">
      <c r="A13" s="169" t="s">
        <v>126</v>
      </c>
      <c r="B13" s="170" t="s">
        <v>127</v>
      </c>
      <c r="C13" s="173">
        <v>9.7000000000000003E-3</v>
      </c>
      <c r="D13" s="173">
        <v>9.7000000000000003E-3</v>
      </c>
      <c r="E13" s="173">
        <v>9.7000000000000003E-3</v>
      </c>
      <c r="F13" s="173">
        <v>9.7000000000000003E-3</v>
      </c>
      <c r="G13" s="174">
        <v>7.6E-3</v>
      </c>
      <c r="H13" s="174">
        <v>5.0000000000000001E-3</v>
      </c>
      <c r="I13" s="174">
        <v>7.6E-3</v>
      </c>
      <c r="J13" s="172" t="s">
        <v>116</v>
      </c>
    </row>
    <row r="14" spans="1:10">
      <c r="A14" s="169" t="s">
        <v>128</v>
      </c>
      <c r="B14" s="170" t="s">
        <v>129</v>
      </c>
      <c r="C14" s="177">
        <f>SUM(C15:C17)</f>
        <v>5.0499999999999996E-2</v>
      </c>
      <c r="D14" s="177">
        <f t="shared" ref="D14:I14" si="1">SUM(D15:D17)</f>
        <v>5.7499999999999996E-2</v>
      </c>
      <c r="E14" s="177">
        <f t="shared" si="1"/>
        <v>6.4500000000000002E-2</v>
      </c>
      <c r="F14" s="177">
        <f t="shared" si="1"/>
        <v>7.1499999999999994E-2</v>
      </c>
      <c r="G14" s="177">
        <f t="shared" si="1"/>
        <v>3.6499999999999998E-2</v>
      </c>
      <c r="H14" s="177">
        <f t="shared" si="1"/>
        <v>6.1499999999999999E-2</v>
      </c>
      <c r="I14" s="177">
        <f t="shared" si="1"/>
        <v>6.1499999999999999E-2</v>
      </c>
      <c r="J14" s="178" t="s">
        <v>130</v>
      </c>
    </row>
    <row r="15" spans="1:10">
      <c r="A15" s="169" t="s">
        <v>84</v>
      </c>
      <c r="B15" s="176" t="s">
        <v>131</v>
      </c>
      <c r="C15" s="179">
        <v>1.3999999999999999E-2</v>
      </c>
      <c r="D15" s="179">
        <v>2.0999999999999998E-2</v>
      </c>
      <c r="E15" s="179">
        <v>2.7999999999999997E-2</v>
      </c>
      <c r="F15" s="179">
        <v>3.4999999999999996E-2</v>
      </c>
      <c r="G15" s="179" t="s">
        <v>18</v>
      </c>
      <c r="H15" s="179">
        <v>2.5000000000000001E-2</v>
      </c>
      <c r="I15" s="179">
        <v>2.5000000000000001E-2</v>
      </c>
      <c r="J15" s="172" t="s">
        <v>130</v>
      </c>
    </row>
    <row r="16" spans="1:10">
      <c r="A16" s="169" t="s">
        <v>85</v>
      </c>
      <c r="B16" s="176" t="s">
        <v>85</v>
      </c>
      <c r="C16" s="173">
        <v>6.4999999999999997E-3</v>
      </c>
      <c r="D16" s="173">
        <v>6.4999999999999997E-3</v>
      </c>
      <c r="E16" s="173">
        <v>6.4999999999999997E-3</v>
      </c>
      <c r="F16" s="173">
        <v>6.4999999999999997E-3</v>
      </c>
      <c r="G16" s="173">
        <v>6.4999999999999997E-3</v>
      </c>
      <c r="H16" s="173">
        <v>6.4999999999999997E-3</v>
      </c>
      <c r="I16" s="173">
        <v>6.4999999999999997E-3</v>
      </c>
      <c r="J16" s="172" t="s">
        <v>130</v>
      </c>
    </row>
    <row r="17" spans="1:10">
      <c r="A17" s="169" t="s">
        <v>86</v>
      </c>
      <c r="B17" s="176" t="s">
        <v>18</v>
      </c>
      <c r="C17" s="173">
        <v>0.03</v>
      </c>
      <c r="D17" s="173">
        <v>0.03</v>
      </c>
      <c r="E17" s="173">
        <v>0.03</v>
      </c>
      <c r="F17" s="173">
        <v>0.03</v>
      </c>
      <c r="G17" s="173">
        <v>0.03</v>
      </c>
      <c r="H17" s="173">
        <v>0.03</v>
      </c>
      <c r="I17" s="173">
        <v>0.03</v>
      </c>
      <c r="J17" s="172" t="s">
        <v>130</v>
      </c>
    </row>
    <row r="18" spans="1:10">
      <c r="A18" s="169" t="s">
        <v>132</v>
      </c>
      <c r="B18" s="176" t="s">
        <v>133</v>
      </c>
      <c r="C18" s="180">
        <v>4.4999999999999998E-2</v>
      </c>
      <c r="D18" s="180">
        <v>4.4999999999999998E-2</v>
      </c>
      <c r="E18" s="180">
        <v>4.4999999999999998E-2</v>
      </c>
      <c r="F18" s="180">
        <v>4.4999999999999998E-2</v>
      </c>
      <c r="G18" s="180">
        <v>4.4999999999999998E-2</v>
      </c>
      <c r="H18" s="180">
        <v>4.4999999999999998E-2</v>
      </c>
      <c r="I18" s="180">
        <v>4.4999999999999998E-2</v>
      </c>
      <c r="J18" s="172" t="s">
        <v>130</v>
      </c>
    </row>
    <row r="19" spans="1:10">
      <c r="A19" s="393"/>
      <c r="B19" s="394"/>
      <c r="C19" s="394"/>
      <c r="D19" s="394"/>
      <c r="E19" s="394"/>
      <c r="F19" s="394"/>
      <c r="G19" s="394"/>
      <c r="H19" s="394"/>
      <c r="I19" s="394"/>
      <c r="J19" s="395"/>
    </row>
    <row r="20" spans="1:10">
      <c r="A20" s="396" t="s">
        <v>134</v>
      </c>
      <c r="B20" s="397"/>
      <c r="C20" s="400" t="s">
        <v>135</v>
      </c>
      <c r="D20" s="401"/>
      <c r="E20" s="401"/>
      <c r="F20" s="401"/>
      <c r="G20" s="401"/>
      <c r="H20" s="401"/>
      <c r="I20" s="401"/>
      <c r="J20" s="402"/>
    </row>
    <row r="21" spans="1:10">
      <c r="A21" s="398"/>
      <c r="B21" s="399"/>
      <c r="C21" s="403" t="s">
        <v>136</v>
      </c>
      <c r="D21" s="404"/>
      <c r="E21" s="404"/>
      <c r="F21" s="404"/>
      <c r="G21" s="404"/>
      <c r="H21" s="404"/>
      <c r="I21" s="404"/>
      <c r="J21" s="405"/>
    </row>
    <row r="22" spans="1:10">
      <c r="A22" s="406" t="s">
        <v>137</v>
      </c>
      <c r="B22" s="407"/>
      <c r="C22" s="181">
        <f>(1+(C8+C11))*(1+C10)*(1+C9)-1</f>
        <v>0.15419927725999982</v>
      </c>
      <c r="D22" s="181">
        <f t="shared" ref="D22:I22" si="2">(1+(D8+D11))*(1+D10)*(1+D9)-1</f>
        <v>0.15419927725999982</v>
      </c>
      <c r="E22" s="181">
        <f t="shared" si="2"/>
        <v>0.15419927725999982</v>
      </c>
      <c r="F22" s="181">
        <f t="shared" si="2"/>
        <v>0.15419927725999982</v>
      </c>
      <c r="G22" s="181">
        <f t="shared" si="2"/>
        <v>0.10871618065999988</v>
      </c>
      <c r="H22" s="181">
        <v>0.12790000000000001</v>
      </c>
      <c r="I22" s="181">
        <f t="shared" si="2"/>
        <v>0.10871618065999988</v>
      </c>
      <c r="J22" s="408"/>
    </row>
    <row r="23" spans="1:10">
      <c r="A23" s="406" t="s">
        <v>138</v>
      </c>
      <c r="B23" s="407"/>
      <c r="C23" s="181">
        <f>(1-(C14+C18))</f>
        <v>0.90449999999999997</v>
      </c>
      <c r="D23" s="181">
        <f t="shared" ref="D23:I23" si="3">(1-(D14+D18))</f>
        <v>0.89749999999999996</v>
      </c>
      <c r="E23" s="181">
        <f t="shared" si="3"/>
        <v>0.89049999999999996</v>
      </c>
      <c r="F23" s="181">
        <f t="shared" si="3"/>
        <v>0.88349999999999995</v>
      </c>
      <c r="G23" s="181">
        <f t="shared" si="3"/>
        <v>0.91849999999999998</v>
      </c>
      <c r="H23" s="181">
        <f t="shared" si="3"/>
        <v>0.89349999999999996</v>
      </c>
      <c r="I23" s="181">
        <f t="shared" si="3"/>
        <v>0.89349999999999996</v>
      </c>
      <c r="J23" s="409"/>
    </row>
    <row r="24" spans="1:10">
      <c r="A24" s="411" t="s">
        <v>87</v>
      </c>
      <c r="B24" s="412"/>
      <c r="C24" s="384">
        <v>0.27600000000000002</v>
      </c>
      <c r="D24" s="384">
        <f t="shared" ref="D24:G24" si="4">(1+D22)/D23-1</f>
        <v>0.28601590781058484</v>
      </c>
      <c r="E24" s="384">
        <f t="shared" si="4"/>
        <v>0.29612496042672642</v>
      </c>
      <c r="F24" s="384">
        <f t="shared" si="4"/>
        <v>0.30639420176570442</v>
      </c>
      <c r="G24" s="384">
        <f t="shared" si="4"/>
        <v>0.20709437197604785</v>
      </c>
      <c r="H24" s="384">
        <v>0.26240000000000002</v>
      </c>
      <c r="I24" s="384">
        <v>0.24079999999999999</v>
      </c>
      <c r="J24" s="409"/>
    </row>
    <row r="25" spans="1:10">
      <c r="A25" s="413"/>
      <c r="B25" s="414"/>
      <c r="C25" s="384"/>
      <c r="D25" s="384"/>
      <c r="E25" s="384"/>
      <c r="F25" s="384"/>
      <c r="G25" s="384"/>
      <c r="H25" s="384"/>
      <c r="I25" s="384"/>
      <c r="J25" s="410"/>
    </row>
    <row r="26" spans="1:10">
      <c r="A26" s="390" t="s">
        <v>139</v>
      </c>
      <c r="B26" s="391"/>
      <c r="C26" s="391"/>
      <c r="D26" s="391"/>
      <c r="E26" s="391"/>
      <c r="F26" s="391"/>
      <c r="G26" s="391"/>
      <c r="H26" s="391"/>
      <c r="I26" s="391"/>
      <c r="J26" s="392"/>
    </row>
    <row r="27" spans="1:10" ht="78.75" customHeight="1">
      <c r="A27" s="385" t="s">
        <v>140</v>
      </c>
      <c r="B27" s="386"/>
      <c r="C27" s="386"/>
      <c r="D27" s="386"/>
      <c r="E27" s="386"/>
      <c r="F27" s="386"/>
      <c r="G27" s="386"/>
      <c r="H27" s="386"/>
      <c r="I27" s="386"/>
      <c r="J27" s="387"/>
    </row>
    <row r="28" spans="1:10">
      <c r="A28" s="165"/>
      <c r="J28" s="166"/>
    </row>
    <row r="29" spans="1:10" s="183" customFormat="1" ht="13.8">
      <c r="A29" s="182" t="s">
        <v>180</v>
      </c>
      <c r="B29" s="245">
        <f>'Planilha Orcamentária'!G3</f>
        <v>45419</v>
      </c>
      <c r="C29" s="183" t="s">
        <v>141</v>
      </c>
      <c r="H29" s="246" t="s">
        <v>142</v>
      </c>
      <c r="I29" s="247" t="s">
        <v>160</v>
      </c>
      <c r="J29" s="184"/>
    </row>
    <row r="30" spans="1:10" s="183" customFormat="1">
      <c r="A30" s="182"/>
      <c r="B30" s="245"/>
      <c r="J30" s="184"/>
    </row>
    <row r="31" spans="1:10" s="183" customFormat="1" ht="32.25" customHeight="1">
      <c r="A31" s="185"/>
      <c r="J31" s="184"/>
    </row>
    <row r="32" spans="1:10" s="183" customFormat="1">
      <c r="A32" s="185"/>
      <c r="C32" s="388" t="str">
        <f>'[3]Planilha Orcamentária'!C44</f>
        <v>Priscila Cristina de Paula Neto</v>
      </c>
      <c r="D32" s="388"/>
      <c r="E32" s="388"/>
      <c r="F32" s="388"/>
      <c r="G32" s="388"/>
      <c r="J32" s="184"/>
    </row>
    <row r="33" spans="1:10" s="183" customFormat="1">
      <c r="A33" s="185"/>
      <c r="C33" s="383" t="str">
        <f>'[3]Planilha Orcamentária'!C46</f>
        <v>Engenheira Civil</v>
      </c>
      <c r="D33" s="383"/>
      <c r="E33" s="383" t="str">
        <f>'[3]Planilha Orcamentária'!C47</f>
        <v>CREA-MG Nº: 142702/D</v>
      </c>
      <c r="F33" s="383"/>
      <c r="G33" s="383"/>
      <c r="J33" s="184"/>
    </row>
    <row r="34" spans="1:10" s="183" customFormat="1">
      <c r="A34" s="185"/>
      <c r="J34" s="184"/>
    </row>
    <row r="35" spans="1:10" s="183" customFormat="1" ht="38.25" customHeight="1">
      <c r="A35" s="185"/>
      <c r="J35" s="184"/>
    </row>
    <row r="36" spans="1:10" s="183" customFormat="1">
      <c r="A36" s="185"/>
      <c r="C36" s="389" t="str">
        <f>'Planilha Orcamentária'!B38</f>
        <v xml:space="preserve">José Francisco Matos e Silva                 
     </v>
      </c>
      <c r="D36" s="389"/>
      <c r="E36" s="389"/>
      <c r="F36" s="389"/>
      <c r="G36" s="389"/>
      <c r="J36" s="184"/>
    </row>
    <row r="37" spans="1:10" s="183" customFormat="1">
      <c r="A37" s="185"/>
      <c r="C37" s="383" t="str">
        <f>'Planilha Orcamentária'!B39</f>
        <v>Prefeito Municipal</v>
      </c>
      <c r="D37" s="383"/>
      <c r="E37" s="383"/>
      <c r="F37" s="383"/>
      <c r="G37" s="383"/>
      <c r="J37" s="184"/>
    </row>
    <row r="38" spans="1:10" s="183" customFormat="1">
      <c r="A38" s="185"/>
      <c r="C38" s="248"/>
      <c r="D38" s="248"/>
      <c r="E38" s="248"/>
      <c r="F38" s="248"/>
      <c r="G38" s="248"/>
      <c r="J38" s="184"/>
    </row>
    <row r="39" spans="1:10" s="183" customFormat="1">
      <c r="A39" s="186"/>
      <c r="B39" s="187"/>
      <c r="C39" s="187"/>
      <c r="D39" s="187"/>
      <c r="E39" s="187"/>
      <c r="F39" s="187"/>
      <c r="G39" s="187"/>
      <c r="H39" s="187"/>
      <c r="I39" s="187"/>
      <c r="J39" s="188"/>
    </row>
  </sheetData>
  <mergeCells count="30">
    <mergeCell ref="A1:J1"/>
    <mergeCell ref="A3:J3"/>
    <mergeCell ref="A4:A6"/>
    <mergeCell ref="B4:B6"/>
    <mergeCell ref="C4:I4"/>
    <mergeCell ref="J4:J6"/>
    <mergeCell ref="C5:F5"/>
    <mergeCell ref="G5:I5"/>
    <mergeCell ref="A19:J19"/>
    <mergeCell ref="A20:B21"/>
    <mergeCell ref="C20:J20"/>
    <mergeCell ref="C21:J21"/>
    <mergeCell ref="A22:B22"/>
    <mergeCell ref="J22:J25"/>
    <mergeCell ref="A23:B23"/>
    <mergeCell ref="A24:B25"/>
    <mergeCell ref="C24:C25"/>
    <mergeCell ref="D24:D25"/>
    <mergeCell ref="C37:G37"/>
    <mergeCell ref="E24:E25"/>
    <mergeCell ref="F24:F25"/>
    <mergeCell ref="G24:G25"/>
    <mergeCell ref="H24:H25"/>
    <mergeCell ref="A27:J27"/>
    <mergeCell ref="C32:G32"/>
    <mergeCell ref="C33:D33"/>
    <mergeCell ref="E33:G33"/>
    <mergeCell ref="C36:G36"/>
    <mergeCell ref="I24:I25"/>
    <mergeCell ref="A26:J26"/>
  </mergeCells>
  <pageMargins left="0.19685039370078741" right="0.19685039370078741" top="0.39370078740157483" bottom="0.19685039370078741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Planilha Orcamentária</vt:lpstr>
      <vt:lpstr>Memória de Cálculo</vt:lpstr>
      <vt:lpstr>Composição 1</vt:lpstr>
      <vt:lpstr>Cronograma</vt:lpstr>
      <vt:lpstr>BDI</vt:lpstr>
      <vt:lpstr>'Composição 1'!Area_de_impressao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2024-05-07T14:29:46Z</cp:lastPrinted>
  <dcterms:created xsi:type="dcterms:W3CDTF">2006-09-22T13:55:22Z</dcterms:created>
  <dcterms:modified xsi:type="dcterms:W3CDTF">2024-05-07T14:32:57Z</dcterms:modified>
</cp:coreProperties>
</file>