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neDrive\NOTEBOOK DELL\HD DO NOTEBOOK\HD EXTERNO 2022\2024\PM_BOM JARDIM DE MINAS\CALÇAMENTO ESTADUAL BAIRRO SIDNEY  MARQUES\REV 02\"/>
    </mc:Choice>
  </mc:AlternateContent>
  <xr:revisionPtr revIDLastSave="0" documentId="13_ncr:1_{DECC8456-01FE-4EB7-8BF2-8DB7CB1F1C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 Orcamentária" sheetId="5" r:id="rId1"/>
    <sheet name="BDI" sheetId="12" r:id="rId2"/>
    <sheet name="Memória de Cálculo" sheetId="9" r:id="rId3"/>
    <sheet name="ANEXO A MC AREA 01" sheetId="13" r:id="rId4"/>
    <sheet name="ANEXO A MC AREA 02" sheetId="14" r:id="rId5"/>
    <sheet name="ANEXO A MC AREA 03" sheetId="15" r:id="rId6"/>
    <sheet name="Composição 1" sheetId="11" r:id="rId7"/>
    <sheet name="Cronograma" sheetId="10" r:id="rId8"/>
  </sheets>
  <externalReferences>
    <externalReference r:id="rId9"/>
  </externalReferences>
  <definedNames>
    <definedName name="___sub1">#REF!</definedName>
    <definedName name="___sub2">#REF!</definedName>
    <definedName name="___sub3">#REF!</definedName>
    <definedName name="__sub1" localSheetId="2">#REF!</definedName>
    <definedName name="__sub2" localSheetId="2">#REF!</definedName>
    <definedName name="__sub3" localSheetId="2">#REF!</definedName>
    <definedName name="_xlnm._FilterDatabase" localSheetId="2" hidden="1">'Memória de Cálculo'!$S$1:$S$22</definedName>
    <definedName name="_sub1">#REF!</definedName>
    <definedName name="_sub2">#REF!</definedName>
    <definedName name="_sub3">#REF!</definedName>
    <definedName name="a" localSheetId="2">#REF!</definedName>
    <definedName name="a">#REF!</definedName>
    <definedName name="AA" localSheetId="2" hidden="1">{#N/A,#N/A,FALSE,"ALVENARIA";#N/A,#N/A,FALSE,"BLOCOS";#N/A,#N/A,FALSE,"CINTAS";#N/A,#N/A,FALSE,"CORTINA";#N/A,#N/A,FALSE,"LAJES";#N/A,#N/A,FALSE,"PILARES";#N/A,#N/A,FALSE,"VIGAS"}</definedName>
    <definedName name="AA" hidden="1">{#N/A,#N/A,FALSE,"ALVENARIA";#N/A,#N/A,FALSE,"BLOCOS";#N/A,#N/A,FALSE,"CINTAS";#N/A,#N/A,FALSE,"CORTINA";#N/A,#N/A,FALSE,"LAJES";#N/A,#N/A,FALSE,"PILARES";#N/A,#N/A,FALSE,"VIGAS"}</definedName>
    <definedName name="AREA" localSheetId="2">#REF!</definedName>
    <definedName name="AREA">#REF!</definedName>
    <definedName name="_xlnm.Print_Area" localSheetId="5">'ANEXO A MC AREA 03'!$A$1:$S$91</definedName>
    <definedName name="_xlnm.Print_Area" localSheetId="6">'Composição 1'!$A$1:$G$22</definedName>
    <definedName name="_xlnm.Print_Area" localSheetId="7">Cronograma!$A$1:$J$26</definedName>
    <definedName name="_xlnm.Print_Area" localSheetId="2">'Memória de Cálculo'!$A$1:$K$224</definedName>
    <definedName name="_xlnm.Print_Area" localSheetId="0">'Planilha Orcamentária'!$A$1:$H$43</definedName>
    <definedName name="B" localSheetId="2">#REF!</definedName>
    <definedName name="B">#REF!</definedName>
    <definedName name="BDI" localSheetId="2">#REF!</definedName>
    <definedName name="BDI">#REF!</definedName>
    <definedName name="CalculoFossa20" localSheetId="2" hidden="1">{#N/A,#N/A,FALSE,"ALVENARIA";#N/A,#N/A,FALSE,"BLOCOS";#N/A,#N/A,FALSE,"CINTAS";#N/A,#N/A,FALSE,"CORTINA";#N/A,#N/A,FALSE,"LAJES";#N/A,#N/A,FALSE,"PILARES";#N/A,#N/A,FALSE,"VIGAS"}</definedName>
    <definedName name="CalculoFossa20" hidden="1">{#N/A,#N/A,FALSE,"ALVENARIA";#N/A,#N/A,FALSE,"BLOCOS";#N/A,#N/A,FALSE,"CINTAS";#N/A,#N/A,FALSE,"CORTINA";#N/A,#N/A,FALSE,"LAJES";#N/A,#N/A,FALSE,"PILARES";#N/A,#N/A,FALSE,"VIGAS"}</definedName>
    <definedName name="Cedro1COMPLETO" localSheetId="2" hidden="1">{#N/A,#N/A,FALSE,"ALVENARIA";#N/A,#N/A,FALSE,"BLOCOS";#N/A,#N/A,FALSE,"CINTAS";#N/A,#N/A,FALSE,"CORTINA";#N/A,#N/A,FALSE,"LAJES";#N/A,#N/A,FALSE,"PILARES";#N/A,#N/A,FALSE,"VIGAS"}</definedName>
    <definedName name="Cedro1COMPLETO" hidden="1">{#N/A,#N/A,FALSE,"ALVENARIA";#N/A,#N/A,FALSE,"BLOCOS";#N/A,#N/A,FALSE,"CINTAS";#N/A,#N/A,FALSE,"CORTINA";#N/A,#N/A,FALSE,"LAJES";#N/A,#N/A,FALSE,"PILARES";#N/A,#N/A,FALSE,"VIGAS"}</definedName>
    <definedName name="ciclovia" localSheetId="2" hidden="1">{#N/A,#N/A,FALSE,"ALVENARIA";#N/A,#N/A,FALSE,"BLOCOS";#N/A,#N/A,FALSE,"CINTAS";#N/A,#N/A,FALSE,"CORTINA";#N/A,#N/A,FALSE,"LAJES";#N/A,#N/A,FALSE,"PILARES";#N/A,#N/A,FALSE,"VIGAS"}</definedName>
    <definedName name="ciclovia" hidden="1">{#N/A,#N/A,FALSE,"ALVENARIA";#N/A,#N/A,FALSE,"BLOCOS";#N/A,#N/A,FALSE,"CINTAS";#N/A,#N/A,FALSE,"CORTINA";#N/A,#N/A,FALSE,"LAJES";#N/A,#N/A,FALSE,"PILARES";#N/A,#N/A,FALSE,"VIGAS"}</definedName>
    <definedName name="ciclovia2" localSheetId="2" hidden="1">{#N/A,#N/A,FALSE,"ALVENARIA";#N/A,#N/A,FALSE,"BLOCOS";#N/A,#N/A,FALSE,"CINTAS";#N/A,#N/A,FALSE,"CORTINA";#N/A,#N/A,FALSE,"LAJES";#N/A,#N/A,FALSE,"PILARES";#N/A,#N/A,FALSE,"VIGAS"}</definedName>
    <definedName name="ciclovia2" hidden="1">{#N/A,#N/A,FALSE,"ALVENARIA";#N/A,#N/A,FALSE,"BLOCOS";#N/A,#N/A,FALSE,"CINTAS";#N/A,#N/A,FALSE,"CORTINA";#N/A,#N/A,FALSE,"LAJES";#N/A,#N/A,FALSE,"PILARES";#N/A,#N/A,FALSE,"VIGAS"}</definedName>
    <definedName name="ciclovia3" localSheetId="2" hidden="1">{#N/A,#N/A,FALSE,"ALVENARIA";#N/A,#N/A,FALSE,"BLOCOS";#N/A,#N/A,FALSE,"CINTAS";#N/A,#N/A,FALSE,"CORTINA";#N/A,#N/A,FALSE,"LAJES";#N/A,#N/A,FALSE,"PILARES";#N/A,#N/A,FALSE,"VIGAS"}</definedName>
    <definedName name="ciclovia3" hidden="1">{#N/A,#N/A,FALSE,"ALVENARIA";#N/A,#N/A,FALSE,"BLOCOS";#N/A,#N/A,FALSE,"CINTAS";#N/A,#N/A,FALSE,"CORTINA";#N/A,#N/A,FALSE,"LAJES";#N/A,#N/A,FALSE,"PILARES";#N/A,#N/A,FALSE,"VIGAS"}</definedName>
    <definedName name="ciclovia4" localSheetId="2" hidden="1">{#N/A,#N/A,FALSE,"ALVENARIA";#N/A,#N/A,FALSE,"BLOCOS";#N/A,#N/A,FALSE,"CINTAS";#N/A,#N/A,FALSE,"CORTINA";#N/A,#N/A,FALSE,"LAJES";#N/A,#N/A,FALSE,"PILARES";#N/A,#N/A,FALSE,"VIGAS"}</definedName>
    <definedName name="ciclovia4" hidden="1">{#N/A,#N/A,FALSE,"ALVENARIA";#N/A,#N/A,FALSE,"BLOCOS";#N/A,#N/A,FALSE,"CINTAS";#N/A,#N/A,FALSE,"CORTINA";#N/A,#N/A,FALSE,"LAJES";#N/A,#N/A,FALSE,"PILARES";#N/A,#N/A,FALSE,"VIGAS"}</definedName>
    <definedName name="ciclovia5" localSheetId="2" hidden="1">{#N/A,#N/A,FALSE,"ALVENARIA";#N/A,#N/A,FALSE,"BLOCOS";#N/A,#N/A,FALSE,"CINTAS";#N/A,#N/A,FALSE,"CORTINA";#N/A,#N/A,FALSE,"LAJES";#N/A,#N/A,FALSE,"PILARES";#N/A,#N/A,FALSE,"VIGAS"}</definedName>
    <definedName name="ciclovia5" hidden="1">{#N/A,#N/A,FALSE,"ALVENARIA";#N/A,#N/A,FALSE,"BLOCOS";#N/A,#N/A,FALSE,"CINTAS";#N/A,#N/A,FALSE,"CORTINA";#N/A,#N/A,FALSE,"LAJES";#N/A,#N/A,FALSE,"PILARES";#N/A,#N/A,FALSE,"VIGAS"}</definedName>
    <definedName name="ciclovia6" localSheetId="2" hidden="1">{#N/A,#N/A,FALSE,"ALVENARIA";#N/A,#N/A,FALSE,"BLOCOS";#N/A,#N/A,FALSE,"CINTAS";#N/A,#N/A,FALSE,"CORTINA";#N/A,#N/A,FALSE,"LAJES";#N/A,#N/A,FALSE,"PILARES";#N/A,#N/A,FALSE,"VIGAS"}</definedName>
    <definedName name="ciclovia6" hidden="1">{#N/A,#N/A,FALSE,"ALVENARIA";#N/A,#N/A,FALSE,"BLOCOS";#N/A,#N/A,FALSE,"CINTAS";#N/A,#N/A,FALSE,"CORTINA";#N/A,#N/A,FALSE,"LAJES";#N/A,#N/A,FALSE,"PILARES";#N/A,#N/A,FALSE,"VIGAS"}</definedName>
    <definedName name="ciclovia7" localSheetId="2" hidden="1">{#N/A,#N/A,FALSE,"ALVENARIA";#N/A,#N/A,FALSE,"BLOCOS";#N/A,#N/A,FALSE,"CINTAS";#N/A,#N/A,FALSE,"CORTINA";#N/A,#N/A,FALSE,"LAJES";#N/A,#N/A,FALSE,"PILARES";#N/A,#N/A,FALSE,"VIGAS"}</definedName>
    <definedName name="ciclovia7" hidden="1">{#N/A,#N/A,FALSE,"ALVENARIA";#N/A,#N/A,FALSE,"BLOCOS";#N/A,#N/A,FALSE,"CINTAS";#N/A,#N/A,FALSE,"CORTINA";#N/A,#N/A,FALSE,"LAJES";#N/A,#N/A,FALSE,"PILARES";#N/A,#N/A,FALSE,"VIGAS"}</definedName>
    <definedName name="ciclovia8" localSheetId="2" hidden="1">{#N/A,#N/A,FALSE,"ALVENARIA";#N/A,#N/A,FALSE,"BLOCOS";#N/A,#N/A,FALSE,"CINTAS";#N/A,#N/A,FALSE,"CORTINA";#N/A,#N/A,FALSE,"LAJES";#N/A,#N/A,FALSE,"PILARES";#N/A,#N/A,FALSE,"VIGAS"}</definedName>
    <definedName name="ciclovia8" hidden="1">{#N/A,#N/A,FALSE,"ALVENARIA";#N/A,#N/A,FALSE,"BLOCOS";#N/A,#N/A,FALSE,"CINTAS";#N/A,#N/A,FALSE,"CORTINA";#N/A,#N/A,FALSE,"LAJES";#N/A,#N/A,FALSE,"PILARES";#N/A,#N/A,FALSE,"VIGAS"}</definedName>
    <definedName name="cotação" localSheetId="2" hidden="1">{#N/A,#N/A,FALSE,"ALVENARIA";#N/A,#N/A,FALSE,"BLOCOS";#N/A,#N/A,FALSE,"CINTAS";#N/A,#N/A,FALSE,"CORTINA";#N/A,#N/A,FALSE,"LAJES";#N/A,#N/A,FALSE,"PILARES";#N/A,#N/A,FALSE,"VIGAS"}</definedName>
    <definedName name="cotação" hidden="1">{#N/A,#N/A,FALSE,"ALVENARIA";#N/A,#N/A,FALSE,"BLOCOS";#N/A,#N/A,FALSE,"CINTAS";#N/A,#N/A,FALSE,"CORTINA";#N/A,#N/A,FALSE,"LAJES";#N/A,#N/A,FALSE,"PILARES";#N/A,#N/A,FALSE,"VIGAS"}</definedName>
    <definedName name="ddd" localSheetId="2" hidden="1">{#N/A,#N/A,FALSE,"ALVENARIA";#N/A,#N/A,FALSE,"BLOCOS";#N/A,#N/A,FALSE,"CINTAS";#N/A,#N/A,FALSE,"CORTINA";#N/A,#N/A,FALSE,"LAJES";#N/A,#N/A,FALSE,"PILARES";#N/A,#N/A,FALSE,"VIGAS"}</definedName>
    <definedName name="ddd" hidden="1">{#N/A,#N/A,FALSE,"ALVENARIA";#N/A,#N/A,FALSE,"BLOCOS";#N/A,#N/A,FALSE,"CINTAS";#N/A,#N/A,FALSE,"CORTINA";#N/A,#N/A,FALSE,"LAJES";#N/A,#N/A,FALSE,"PILARES";#N/A,#N/A,FALSE,"VIGAS"}</definedName>
    <definedName name="DOLAR">[1]INSUMOS!$G$8</definedName>
    <definedName name="ersdcefgbrnghrbgbrgfbgfwbvbfgvwfv">#REF!</definedName>
    <definedName name="Excel_BuiltIn_Print_Area_2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4">#REF!</definedName>
    <definedName name="Fossa20" localSheetId="2" hidden="1">{#N/A,#N/A,FALSE,"ALVENARIA";#N/A,#N/A,FALSE,"BLOCOS";#N/A,#N/A,FALSE,"CINTAS";#N/A,#N/A,FALSE,"CORTINA";#N/A,#N/A,FALSE,"LAJES";#N/A,#N/A,FALSE,"PILARES";#N/A,#N/A,FALSE,"VIGAS"}</definedName>
    <definedName name="Fossa20" hidden="1">{#N/A,#N/A,FALSE,"ALVENARIA";#N/A,#N/A,FALSE,"BLOCOS";#N/A,#N/A,FALSE,"CINTAS";#N/A,#N/A,FALSE,"CORTINA";#N/A,#N/A,FALSE,"LAJES";#N/A,#N/A,FALSE,"PILARES";#N/A,#N/A,FALSE,"VIGAS"}</definedName>
    <definedName name="fran" localSheetId="2" hidden="1">{#N/A,#N/A,FALSE,"ALVENARIA";#N/A,#N/A,FALSE,"BLOCOS";#N/A,#N/A,FALSE,"CINTAS";#N/A,#N/A,FALSE,"CORTINA";#N/A,#N/A,FALSE,"LAJES";#N/A,#N/A,FALSE,"PILARES";#N/A,#N/A,FALSE,"VIGAS"}</definedName>
    <definedName name="fran" hidden="1">{#N/A,#N/A,FALSE,"ALVENARIA";#N/A,#N/A,FALSE,"BLOCOS";#N/A,#N/A,FALSE,"CINTAS";#N/A,#N/A,FALSE,"CORTINA";#N/A,#N/A,FALSE,"LAJES";#N/A,#N/A,FALSE,"PILARES";#N/A,#N/A,FALSE,"VIGAS"}</definedName>
    <definedName name="leosde">#REF!</definedName>
    <definedName name="mac" localSheetId="2" hidden="1">{#N/A,#N/A,FALSE,"ALVENARIA";#N/A,#N/A,FALSE,"BLOCOS";#N/A,#N/A,FALSE,"CINTAS";#N/A,#N/A,FALSE,"CORTINA";#N/A,#N/A,FALSE,"LAJES";#N/A,#N/A,FALSE,"PILARES";#N/A,#N/A,FALSE,"VIGAS"}</definedName>
    <definedName name="mac" hidden="1">{#N/A,#N/A,FALSE,"ALVENARIA";#N/A,#N/A,FALSE,"BLOCOS";#N/A,#N/A,FALSE,"CINTAS";#N/A,#N/A,FALSE,"CORTINA";#N/A,#N/A,FALSE,"LAJES";#N/A,#N/A,FALSE,"PILARES";#N/A,#N/A,FALSE,"VIGAS"}</definedName>
    <definedName name="MACAHDO" localSheetId="2" hidden="1">{#N/A,#N/A,FALSE,"ALVENARIA";#N/A,#N/A,FALSE,"BLOCOS";#N/A,#N/A,FALSE,"CINTAS";#N/A,#N/A,FALSE,"CORTINA";#N/A,#N/A,FALSE,"LAJES";#N/A,#N/A,FALSE,"PILARES";#N/A,#N/A,FALSE,"VIGAS"}</definedName>
    <definedName name="MACAHDO" hidden="1">{#N/A,#N/A,FALSE,"ALVENARIA";#N/A,#N/A,FALSE,"BLOCOS";#N/A,#N/A,FALSE,"CINTAS";#N/A,#N/A,FALSE,"CORTINA";#N/A,#N/A,FALSE,"LAJES";#N/A,#N/A,FALSE,"PILARES";#N/A,#N/A,FALSE,"VIGAS"}</definedName>
    <definedName name="MACHADO" localSheetId="2" hidden="1">{#N/A,#N/A,FALSE,"ALVENARIA";#N/A,#N/A,FALSE,"BLOCOS";#N/A,#N/A,FALSE,"CINTAS";#N/A,#N/A,FALSE,"CORTINA";#N/A,#N/A,FALSE,"LAJES";#N/A,#N/A,FALSE,"PILARES";#N/A,#N/A,FALSE,"VIGAS"}</definedName>
    <definedName name="MACHADO" hidden="1">{#N/A,#N/A,FALSE,"ALVENARIA";#N/A,#N/A,FALSE,"BLOCOS";#N/A,#N/A,FALSE,"CINTAS";#N/A,#N/A,FALSE,"CORTINA";#N/A,#N/A,FALSE,"LAJES";#N/A,#N/A,FALSE,"PILARES";#N/A,#N/A,FALSE,"VIGAS"}</definedName>
    <definedName name="NCOMPOSICOES">7</definedName>
    <definedName name="NCOTACOES">15</definedName>
    <definedName name="noo" localSheetId="2" hidden="1">{#N/A,#N/A,FALSE,"ALVENARIA";#N/A,#N/A,FALSE,"BLOCOS";#N/A,#N/A,FALSE,"CINTAS";#N/A,#N/A,FALSE,"CORTINA";#N/A,#N/A,FALSE,"LAJES";#N/A,#N/A,FALSE,"PILARES";#N/A,#N/A,FALSE,"VIGAS"}</definedName>
    <definedName name="noo" hidden="1">{#N/A,#N/A,FALSE,"ALVENARIA";#N/A,#N/A,FALSE,"BLOCOS";#N/A,#N/A,FALSE,"CINTAS";#N/A,#N/A,FALSE,"CORTINA";#N/A,#N/A,FALSE,"LAJES";#N/A,#N/A,FALSE,"PILARES";#N/A,#N/A,FALSE,"VIGAS"}</definedName>
    <definedName name="obra" localSheetId="2">#REF!</definedName>
    <definedName name="obra">#REF!</definedName>
    <definedName name="obra1" localSheetId="2">#REF!</definedName>
    <definedName name="obra1">#REF!</definedName>
    <definedName name="obra2" localSheetId="2">#REF!</definedName>
    <definedName name="obra2">#REF!</definedName>
    <definedName name="obra3" localSheetId="2">#REF!</definedName>
    <definedName name="obra3">#REF!</definedName>
    <definedName name="obra4" localSheetId="2">#REF!</definedName>
    <definedName name="obra4">#REF!</definedName>
    <definedName name="obra5" localSheetId="2">#REF!</definedName>
    <definedName name="obra5">#REF!</definedName>
    <definedName name="orcamento" localSheetId="2" hidden="1">{#N/A,#N/A,FALSE,"ALVENARIA";#N/A,#N/A,FALSE,"BLOCOS";#N/A,#N/A,FALSE,"CINTAS";#N/A,#N/A,FALSE,"CORTINA";#N/A,#N/A,FALSE,"LAJES";#N/A,#N/A,FALSE,"PILARES";#N/A,#N/A,FALSE,"VIGAS"}</definedName>
    <definedName name="orcamento" hidden="1">{#N/A,#N/A,FALSE,"ALVENARIA";#N/A,#N/A,FALSE,"BLOCOS";#N/A,#N/A,FALSE,"CINTAS";#N/A,#N/A,FALSE,"CORTINA";#N/A,#N/A,FALSE,"LAJES";#N/A,#N/A,FALSE,"PILARES";#N/A,#N/A,FALSE,"VIGAS"}</definedName>
    <definedName name="P.1" localSheetId="2">#REF!</definedName>
    <definedName name="P.1">#REF!</definedName>
    <definedName name="P.10" localSheetId="2">#REF!</definedName>
    <definedName name="P.10">#REF!</definedName>
    <definedName name="P.11" localSheetId="2">#REF!</definedName>
    <definedName name="P.11">#REF!</definedName>
    <definedName name="P.12" localSheetId="2">#REF!</definedName>
    <definedName name="P.12">#REF!</definedName>
    <definedName name="P.13" localSheetId="2">#REF!</definedName>
    <definedName name="P.13">#REF!</definedName>
    <definedName name="P.14" localSheetId="2">#REF!</definedName>
    <definedName name="P.14">#REF!</definedName>
    <definedName name="P.15" localSheetId="2">#REF!</definedName>
    <definedName name="P.15">#REF!</definedName>
    <definedName name="P.2" localSheetId="2">#REF!</definedName>
    <definedName name="P.2">#REF!</definedName>
    <definedName name="P.3" localSheetId="2">#REF!</definedName>
    <definedName name="P.3">#REF!</definedName>
    <definedName name="P.4" localSheetId="2">#REF!</definedName>
    <definedName name="P.4">#REF!</definedName>
    <definedName name="P.5" localSheetId="2">#REF!</definedName>
    <definedName name="P.5">#REF!</definedName>
    <definedName name="P.6" localSheetId="2">#REF!</definedName>
    <definedName name="P.6">#REF!</definedName>
    <definedName name="P.7" localSheetId="2">#REF!</definedName>
    <definedName name="P.7">#REF!</definedName>
    <definedName name="P.8" localSheetId="2">#REF!</definedName>
    <definedName name="P.8">#REF!</definedName>
    <definedName name="P.9" localSheetId="2">#REF!</definedName>
    <definedName name="P.9">#REF!</definedName>
    <definedName name="Pedreiro_de_acabamento">[1]INSUMOS!$B$11</definedName>
    <definedName name="PP1.1" localSheetId="2">#REF!</definedName>
    <definedName name="PP1.1">#REF!</definedName>
    <definedName name="PP1.10" localSheetId="2">#REF!</definedName>
    <definedName name="PP1.10">#REF!</definedName>
    <definedName name="PP1.11" localSheetId="2">#REF!</definedName>
    <definedName name="PP1.11">#REF!</definedName>
    <definedName name="PP1.12" localSheetId="2">#REF!</definedName>
    <definedName name="PP1.12">#REF!</definedName>
    <definedName name="PP1.13" localSheetId="2">#REF!</definedName>
    <definedName name="PP1.13">#REF!</definedName>
    <definedName name="PP1.14" localSheetId="2">#REF!</definedName>
    <definedName name="PP1.14">#REF!</definedName>
    <definedName name="PP1.15" localSheetId="2">#REF!</definedName>
    <definedName name="PP1.15">#REF!</definedName>
    <definedName name="PP1.2" localSheetId="2">#REF!</definedName>
    <definedName name="PP1.2">#REF!</definedName>
    <definedName name="PP1.3" localSheetId="2">#REF!</definedName>
    <definedName name="PP1.3">#REF!</definedName>
    <definedName name="PP1.4" localSheetId="2">#REF!</definedName>
    <definedName name="PP1.4">#REF!</definedName>
    <definedName name="PP1.5" localSheetId="2">#REF!</definedName>
    <definedName name="PP1.5">#REF!</definedName>
    <definedName name="PP1.6" localSheetId="2">#REF!</definedName>
    <definedName name="PP1.6">#REF!</definedName>
    <definedName name="PP1.7" localSheetId="2">#REF!</definedName>
    <definedName name="PP1.7">#REF!</definedName>
    <definedName name="PP1.8" localSheetId="2">#REF!</definedName>
    <definedName name="PP1.8">#REF!</definedName>
    <definedName name="PP1.9" localSheetId="2">#REF!</definedName>
    <definedName name="PP1.9">#REF!</definedName>
    <definedName name="T.1" localSheetId="2">#REF!</definedName>
    <definedName name="T.1">#REF!</definedName>
    <definedName name="T.10" localSheetId="2">#REF!</definedName>
    <definedName name="T.10">#REF!</definedName>
    <definedName name="T.11" localSheetId="2">#REF!</definedName>
    <definedName name="T.11">#REF!</definedName>
    <definedName name="T.12" localSheetId="2">#REF!</definedName>
    <definedName name="T.12">#REF!</definedName>
    <definedName name="T.13" localSheetId="2">#REF!</definedName>
    <definedName name="T.13">#REF!</definedName>
    <definedName name="T.14" localSheetId="2">#REF!</definedName>
    <definedName name="T.14">#REF!</definedName>
    <definedName name="T.15" localSheetId="2">#REF!</definedName>
    <definedName name="T.15">#REF!</definedName>
    <definedName name="T.2" localSheetId="2">#REF!</definedName>
    <definedName name="T.2">#REF!</definedName>
    <definedName name="T.3" localSheetId="2">#REF!</definedName>
    <definedName name="T.3">#REF!</definedName>
    <definedName name="T.4" localSheetId="2">#REF!</definedName>
    <definedName name="T.4">#REF!</definedName>
    <definedName name="T.5" localSheetId="2">#REF!</definedName>
    <definedName name="T.5">#REF!</definedName>
    <definedName name="T.6" localSheetId="2">#REF!</definedName>
    <definedName name="T.6">#REF!</definedName>
    <definedName name="T.7" localSheetId="2">#REF!</definedName>
    <definedName name="T.7">#REF!</definedName>
    <definedName name="T.8" localSheetId="2">#REF!</definedName>
    <definedName name="T.8">#REF!</definedName>
    <definedName name="T.9" localSheetId="2">#REF!</definedName>
    <definedName name="T.9">#REF!</definedName>
    <definedName name="_xlnm.Print_Titles" localSheetId="0">'Planilha Orcamentária'!$1:$9</definedName>
    <definedName name="TOT.P" localSheetId="2">#REF!</definedName>
    <definedName name="TOT.P">#REF!</definedName>
    <definedName name="TOT1.P" localSheetId="2">#REF!</definedName>
    <definedName name="TOT1.P">#REF!</definedName>
    <definedName name="TT.1" localSheetId="2">#REF!</definedName>
    <definedName name="TT.1">#REF!</definedName>
    <definedName name="TT.10" localSheetId="2">#REF!</definedName>
    <definedName name="TT.10">#REF!</definedName>
    <definedName name="TT.11" localSheetId="2">#REF!</definedName>
    <definedName name="TT.11">#REF!</definedName>
    <definedName name="TT.12" localSheetId="2">#REF!</definedName>
    <definedName name="TT.12">#REF!</definedName>
    <definedName name="TT.13" localSheetId="2">#REF!</definedName>
    <definedName name="TT.13">#REF!</definedName>
    <definedName name="TT.14" localSheetId="2">#REF!</definedName>
    <definedName name="TT.14">#REF!</definedName>
    <definedName name="TT.15" localSheetId="2">#REF!</definedName>
    <definedName name="TT.15">#REF!</definedName>
    <definedName name="TT.2" localSheetId="2">#REF!</definedName>
    <definedName name="TT.2">#REF!</definedName>
    <definedName name="TT.3" localSheetId="2">#REF!</definedName>
    <definedName name="TT.3">#REF!</definedName>
    <definedName name="TT.4" localSheetId="2">#REF!</definedName>
    <definedName name="TT.4">#REF!</definedName>
    <definedName name="TT.5" localSheetId="2">#REF!</definedName>
    <definedName name="TT.5">#REF!</definedName>
    <definedName name="TT.6" localSheetId="2">#REF!</definedName>
    <definedName name="TT.6">#REF!</definedName>
    <definedName name="TT.7" localSheetId="2">#REF!</definedName>
    <definedName name="TT.7">#REF!</definedName>
    <definedName name="TT.8" localSheetId="2">#REF!</definedName>
    <definedName name="TT.8">#REF!</definedName>
    <definedName name="TT.9" localSheetId="2">#REF!</definedName>
    <definedName name="TT.9">#REF!</definedName>
    <definedName name="wrn.mode_lev.xls." localSheetId="2" hidden="1">{#N/A,#N/A,FALSE,"ALVENARIA";#N/A,#N/A,FALSE,"BLOCOS";#N/A,#N/A,FALSE,"CINTAS";#N/A,#N/A,FALSE,"CORTINA";#N/A,#N/A,FALSE,"LAJES";#N/A,#N/A,FALSE,"PILARES";#N/A,#N/A,FALSE,"VIGAS"}</definedName>
    <definedName name="wrn.mode_lev.xls." hidden="1">{#N/A,#N/A,FALSE,"ALVENARIA";#N/A,#N/A,FALSE,"BLOCOS";#N/A,#N/A,FALSE,"CINTAS";#N/A,#N/A,FALSE,"CORTINA";#N/A,#N/A,FALSE,"LAJES";#N/A,#N/A,FALSE,"PILARES";#N/A,#N/A,FALSE,"VIGAS"}</definedName>
    <definedName name="x" localSheetId="2" hidden="1">{#N/A,#N/A,FALSE,"ALVENARIA";#N/A,#N/A,FALSE,"BLOCOS";#N/A,#N/A,FALSE,"CINTAS";#N/A,#N/A,FALSE,"CORTINA";#N/A,#N/A,FALSE,"LAJES";#N/A,#N/A,FALSE,"PILARES";#N/A,#N/A,FALSE,"VIGAS"}</definedName>
    <definedName name="x" hidden="1">{#N/A,#N/A,FALSE,"ALVENARIA";#N/A,#N/A,FALSE,"BLOCOS";#N/A,#N/A,FALSE,"CINTAS";#N/A,#N/A,FALSE,"CORTINA";#N/A,#N/A,FALSE,"LAJES";#N/A,#N/A,FALSE,"PILARES";#N/A,#N/A,FALSE,"VIGAS"}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6" i="9" l="1"/>
  <c r="E184" i="9"/>
  <c r="C188" i="9"/>
  <c r="K165" i="9"/>
  <c r="K141" i="9"/>
  <c r="K139" i="9"/>
  <c r="K163" i="9"/>
  <c r="K161" i="9"/>
  <c r="I165" i="9"/>
  <c r="I163" i="9"/>
  <c r="I161" i="9"/>
  <c r="K137" i="9"/>
  <c r="B194" i="9" l="1"/>
  <c r="C117" i="9" l="1"/>
  <c r="E20" i="5" s="1"/>
  <c r="F101" i="9"/>
  <c r="B100" i="9"/>
  <c r="B71" i="9"/>
  <c r="C55" i="9" s="1"/>
  <c r="B65" i="9"/>
  <c r="C49" i="9" s="1"/>
  <c r="C41" i="9"/>
  <c r="C194" i="9"/>
  <c r="G194" i="9" s="1"/>
  <c r="D173" i="9"/>
  <c r="K212" i="9" s="1"/>
  <c r="C173" i="9"/>
  <c r="J212" i="9" s="1"/>
  <c r="B173" i="9"/>
  <c r="A172" i="9"/>
  <c r="K172" i="9"/>
  <c r="H212" i="9" s="1"/>
  <c r="J172" i="9"/>
  <c r="G212" i="9" s="1"/>
  <c r="I172" i="9"/>
  <c r="G172" i="9"/>
  <c r="E212" i="9" s="1"/>
  <c r="F172" i="9"/>
  <c r="D212" i="9" s="1"/>
  <c r="E172" i="9"/>
  <c r="C172" i="9"/>
  <c r="B212" i="9" s="1"/>
  <c r="B172" i="9"/>
  <c r="A212" i="9" s="1"/>
  <c r="E150" i="9"/>
  <c r="A150" i="9"/>
  <c r="H149" i="9"/>
  <c r="D149" i="9"/>
  <c r="J32" i="5"/>
  <c r="B73" i="9" l="1"/>
  <c r="E17" i="5" s="1"/>
  <c r="E100" i="9"/>
  <c r="G101" i="9" s="1"/>
  <c r="E86" i="9"/>
  <c r="I20" i="9"/>
  <c r="I26" i="9"/>
  <c r="K26" i="9" s="1"/>
  <c r="G98" i="9" s="1"/>
  <c r="F35" i="9"/>
  <c r="F41" i="9"/>
  <c r="H41" i="9" s="1"/>
  <c r="I212" i="9"/>
  <c r="A214" i="9"/>
  <c r="F212" i="9"/>
  <c r="C212" i="9"/>
  <c r="J153" i="9"/>
  <c r="H172" i="9"/>
  <c r="E173" i="9"/>
  <c r="A173" i="9"/>
  <c r="D172" i="9"/>
  <c r="B92" i="9"/>
  <c r="F93" i="9"/>
  <c r="B75" i="9"/>
  <c r="A75" i="9"/>
  <c r="C37" i="9"/>
  <c r="G100" i="9" l="1"/>
  <c r="G102" i="9" s="1"/>
  <c r="J215" i="9"/>
  <c r="J174" i="9"/>
  <c r="E206" i="9" l="1"/>
  <c r="G204" i="9"/>
  <c r="I202" i="9"/>
  <c r="G206" i="9"/>
  <c r="G165" i="9" l="1"/>
  <c r="A206" i="9" s="1"/>
  <c r="F165" i="9"/>
  <c r="K204" i="9" s="1"/>
  <c r="E165" i="9"/>
  <c r="C165" i="9"/>
  <c r="I204" i="9" s="1"/>
  <c r="B165" i="9"/>
  <c r="H204" i="9" s="1"/>
  <c r="A165" i="9"/>
  <c r="G163" i="9"/>
  <c r="C204" i="9" s="1"/>
  <c r="F163" i="9"/>
  <c r="B204" i="9" s="1"/>
  <c r="E163" i="9"/>
  <c r="C163" i="9"/>
  <c r="K202" i="9" s="1"/>
  <c r="B163" i="9"/>
  <c r="J202" i="9" s="1"/>
  <c r="A163" i="9"/>
  <c r="G161" i="9"/>
  <c r="E202" i="9" s="1"/>
  <c r="F161" i="9"/>
  <c r="D202" i="9" s="1"/>
  <c r="E161" i="9"/>
  <c r="C161" i="9"/>
  <c r="B202" i="9" s="1"/>
  <c r="B161" i="9"/>
  <c r="A202" i="9" s="1"/>
  <c r="A161" i="9"/>
  <c r="H141" i="9"/>
  <c r="D141" i="9"/>
  <c r="H139" i="9"/>
  <c r="D139" i="9"/>
  <c r="E8" i="11"/>
  <c r="G8" i="11"/>
  <c r="C41" i="12"/>
  <c r="C40" i="12"/>
  <c r="E35" i="12"/>
  <c r="C35" i="12"/>
  <c r="C34" i="12"/>
  <c r="H20" i="12"/>
  <c r="H22" i="12" s="1"/>
  <c r="D20" i="12"/>
  <c r="D22" i="12" s="1"/>
  <c r="I12" i="12"/>
  <c r="I21" i="12" s="1"/>
  <c r="H12" i="12"/>
  <c r="H21" i="12" s="1"/>
  <c r="G12" i="12"/>
  <c r="G21" i="12" s="1"/>
  <c r="F12" i="12"/>
  <c r="F21" i="12" s="1"/>
  <c r="E12" i="12"/>
  <c r="E21" i="12" s="1"/>
  <c r="D12" i="12"/>
  <c r="D21" i="12" s="1"/>
  <c r="C12" i="12"/>
  <c r="C21" i="12" s="1"/>
  <c r="I20" i="12"/>
  <c r="H9" i="12"/>
  <c r="G20" i="12"/>
  <c r="F9" i="12"/>
  <c r="F20" i="12" s="1"/>
  <c r="E9" i="12"/>
  <c r="E20" i="12" s="1"/>
  <c r="E22" i="12" s="1"/>
  <c r="D9" i="12"/>
  <c r="C9" i="12"/>
  <c r="C20" i="12" s="1"/>
  <c r="C29" i="12"/>
  <c r="I22" i="12" l="1"/>
  <c r="D204" i="9"/>
  <c r="E29" i="5"/>
  <c r="A204" i="9"/>
  <c r="C202" i="9"/>
  <c r="J204" i="9"/>
  <c r="B206" i="9"/>
  <c r="F202" i="9"/>
  <c r="H163" i="9"/>
  <c r="H165" i="9"/>
  <c r="D163" i="9"/>
  <c r="D165" i="9"/>
  <c r="F22" i="12"/>
  <c r="H7" i="5" s="1"/>
  <c r="G18" i="5" s="1"/>
  <c r="C22" i="12"/>
  <c r="G22" i="12"/>
  <c r="J208" i="9" l="1"/>
  <c r="D217" i="9" s="1"/>
  <c r="E30" i="5" s="1"/>
  <c r="B78" i="9"/>
  <c r="E18" i="5" l="1"/>
  <c r="H18" i="5" s="1"/>
  <c r="C51" i="9"/>
  <c r="J51" i="9" s="1"/>
  <c r="E92" i="9"/>
  <c r="F37" i="9"/>
  <c r="H37" i="9" s="1"/>
  <c r="I22" i="9"/>
  <c r="K22" i="9" s="1"/>
  <c r="G90" i="9" s="1"/>
  <c r="B59" i="9"/>
  <c r="A59" i="9"/>
  <c r="B86" i="9" l="1"/>
  <c r="H161" i="9"/>
  <c r="D161" i="9"/>
  <c r="H137" i="9"/>
  <c r="D137" i="9"/>
  <c r="G93" i="9" l="1"/>
  <c r="G92" i="9"/>
  <c r="J145" i="9"/>
  <c r="D155" i="9" s="1"/>
  <c r="J168" i="9"/>
  <c r="G1" i="11"/>
  <c r="E5" i="11"/>
  <c r="E7" i="11"/>
  <c r="E9" i="11" s="1"/>
  <c r="G9" i="11" s="1"/>
  <c r="E6" i="11"/>
  <c r="G6" i="11" s="1"/>
  <c r="G5" i="11"/>
  <c r="B178" i="9"/>
  <c r="A178" i="9"/>
  <c r="B131" i="9"/>
  <c r="A131" i="9"/>
  <c r="B198" i="9"/>
  <c r="A198" i="9"/>
  <c r="B180" i="9"/>
  <c r="A180" i="9"/>
  <c r="A13" i="10"/>
  <c r="B13" i="10"/>
  <c r="G29" i="5"/>
  <c r="G28" i="5"/>
  <c r="B129" i="9"/>
  <c r="A5" i="10"/>
  <c r="B25" i="10" a="1"/>
  <c r="B25" i="10" s="1"/>
  <c r="B24" i="10"/>
  <c r="B19" i="10"/>
  <c r="B20" i="10"/>
  <c r="G223" i="9"/>
  <c r="G222" i="9"/>
  <c r="C20" i="11" s="1" a="1"/>
  <c r="C20" i="11" s="1"/>
  <c r="B223" i="9"/>
  <c r="B222" i="9"/>
  <c r="E4" i="9"/>
  <c r="D4" i="9"/>
  <c r="A3" i="9"/>
  <c r="B4" i="9"/>
  <c r="A5" i="9"/>
  <c r="G4" i="5"/>
  <c r="A4" i="10"/>
  <c r="F4" i="10"/>
  <c r="C5" i="10"/>
  <c r="F87" i="9"/>
  <c r="G94" i="9" l="1"/>
  <c r="D176" i="9"/>
  <c r="E26" i="5" s="1"/>
  <c r="E25" i="5"/>
  <c r="G7" i="11"/>
  <c r="G3" i="11" s="1"/>
  <c r="F30" i="5" s="1"/>
  <c r="G30" i="5" s="1"/>
  <c r="I3" i="9"/>
  <c r="C35" i="9"/>
  <c r="B11" i="10"/>
  <c r="A11" i="10"/>
  <c r="B9" i="10"/>
  <c r="A9" i="10"/>
  <c r="B7" i="10"/>
  <c r="A7" i="10"/>
  <c r="E21" i="5"/>
  <c r="E11" i="5"/>
  <c r="A157" i="9"/>
  <c r="A133" i="9"/>
  <c r="A125" i="9"/>
  <c r="A119" i="9"/>
  <c r="E22" i="5"/>
  <c r="A107" i="9"/>
  <c r="A80" i="9"/>
  <c r="J49" i="9"/>
  <c r="A45" i="9"/>
  <c r="A31" i="9"/>
  <c r="A16" i="9"/>
  <c r="B14" i="9"/>
  <c r="A14" i="9"/>
  <c r="A10" i="9"/>
  <c r="B125" i="9"/>
  <c r="G22" i="5"/>
  <c r="B80" i="9"/>
  <c r="J55" i="9" s="1"/>
  <c r="G19" i="5"/>
  <c r="B107" i="9"/>
  <c r="G20" i="5"/>
  <c r="B119" i="9"/>
  <c r="G21" i="5"/>
  <c r="B57" i="9" l="1"/>
  <c r="G87" i="9"/>
  <c r="H104" i="9" s="1"/>
  <c r="G86" i="9"/>
  <c r="E104" i="9" s="1"/>
  <c r="H22" i="5"/>
  <c r="H21" i="5"/>
  <c r="H20" i="5"/>
  <c r="K20" i="9"/>
  <c r="B28" i="9" s="1"/>
  <c r="G26" i="5"/>
  <c r="B157" i="9"/>
  <c r="G25" i="5"/>
  <c r="B133" i="9"/>
  <c r="G17" i="5"/>
  <c r="G16" i="5"/>
  <c r="B45" i="9"/>
  <c r="G15" i="5"/>
  <c r="B31" i="9"/>
  <c r="G14" i="5"/>
  <c r="B16" i="9"/>
  <c r="B10" i="9"/>
  <c r="E14" i="5" l="1"/>
  <c r="H14" i="5" s="1"/>
  <c r="G84" i="9"/>
  <c r="B104" i="9" s="1"/>
  <c r="H30" i="5"/>
  <c r="H29" i="5"/>
  <c r="H35" i="9"/>
  <c r="B43" i="9" s="1"/>
  <c r="H26" i="5"/>
  <c r="H25" i="5"/>
  <c r="E16" i="5"/>
  <c r="H16" i="5" s="1"/>
  <c r="H17" i="5"/>
  <c r="H28" i="5" l="1"/>
  <c r="D14" i="10" s="1"/>
  <c r="E15" i="5"/>
  <c r="H15" i="5" s="1"/>
  <c r="H105" i="9"/>
  <c r="I14" i="10" l="1"/>
  <c r="J14" i="10"/>
  <c r="F14" i="10"/>
  <c r="E14" i="10"/>
  <c r="G14" i="10"/>
  <c r="G88" i="9"/>
  <c r="E19" i="5"/>
  <c r="H19" i="5" s="1"/>
  <c r="H13" i="5" s="1"/>
  <c r="H24" i="5"/>
  <c r="D12" i="10" s="1"/>
  <c r="J12" i="10" l="1"/>
  <c r="I12" i="10"/>
  <c r="H12" i="10"/>
  <c r="D10" i="10"/>
  <c r="B8" i="9"/>
  <c r="A8" i="9"/>
  <c r="J10" i="10" l="1"/>
  <c r="H10" i="10"/>
  <c r="G10" i="10"/>
  <c r="F10" i="10"/>
  <c r="I10" i="10"/>
  <c r="G10" i="5"/>
  <c r="G13" i="5"/>
  <c r="A23" i="5"/>
  <c r="G24" i="5"/>
  <c r="G11" i="5"/>
  <c r="H11" i="5" s="1"/>
  <c r="H10" i="5" l="1"/>
  <c r="D8" i="10" l="1"/>
  <c r="H32" i="5"/>
  <c r="J35" i="5" s="1"/>
  <c r="E12" i="10"/>
  <c r="I8" i="10" l="1"/>
  <c r="I16" i="10" s="1"/>
  <c r="H8" i="10"/>
  <c r="H16" i="10" s="1"/>
  <c r="G8" i="10"/>
  <c r="G16" i="10" s="1"/>
  <c r="D16" i="10"/>
  <c r="D4" i="10" s="1"/>
  <c r="J8" i="10"/>
  <c r="J16" i="10" s="1"/>
  <c r="F8" i="10"/>
  <c r="E8" i="10"/>
  <c r="G15" i="10" l="1"/>
  <c r="H15" i="10"/>
  <c r="I15" i="10"/>
  <c r="J15" i="10"/>
  <c r="F16" i="10"/>
  <c r="F15" i="10" s="1"/>
  <c r="E10" i="10"/>
  <c r="E16" i="10" s="1"/>
  <c r="D13" i="10" l="1"/>
  <c r="E15" i="10" l="1"/>
  <c r="D7" i="10"/>
  <c r="D11" i="10"/>
  <c r="D9" i="10"/>
  <c r="D15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<sst xmlns="http://schemas.openxmlformats.org/spreadsheetml/2006/main" count="428" uniqueCount="259">
  <si>
    <t>ITEM</t>
  </si>
  <si>
    <t>QUANTIDADE</t>
  </si>
  <si>
    <t>UNIDADE</t>
  </si>
  <si>
    <t>DIRETA</t>
  </si>
  <si>
    <t>INDIRETA</t>
  </si>
  <si>
    <t>PREÇO TOTAL</t>
  </si>
  <si>
    <t xml:space="preserve">FORMA DE EXECUÇÃO: </t>
  </si>
  <si>
    <t>M2</t>
  </si>
  <si>
    <t>1.1</t>
  </si>
  <si>
    <t>2.1</t>
  </si>
  <si>
    <t>2.2</t>
  </si>
  <si>
    <t>2.3</t>
  </si>
  <si>
    <t>2.4</t>
  </si>
  <si>
    <t>2.5</t>
  </si>
  <si>
    <t>2.6</t>
  </si>
  <si>
    <t>M3</t>
  </si>
  <si>
    <t>3.1</t>
  </si>
  <si>
    <t>M</t>
  </si>
  <si>
    <t>4.1</t>
  </si>
  <si>
    <t>TOTAL GERAL DA OBRA</t>
  </si>
  <si>
    <t>U</t>
  </si>
  <si>
    <t>ED-48676</t>
  </si>
  <si>
    <t>ED-48666</t>
  </si>
  <si>
    <t>ED-50416</t>
  </si>
  <si>
    <t>ED-51139</t>
  </si>
  <si>
    <t>-</t>
  </si>
  <si>
    <t>m²</t>
  </si>
  <si>
    <t>SERVIÇOS PRELIMINARES</t>
  </si>
  <si>
    <t>Data</t>
  </si>
  <si>
    <t>Resp. Técnico:</t>
  </si>
  <si>
    <t>SERVIÇOS</t>
  </si>
  <si>
    <t>Quantidade =</t>
  </si>
  <si>
    <t>m</t>
  </si>
  <si>
    <t>=</t>
  </si>
  <si>
    <t>x</t>
  </si>
  <si>
    <t>3.2</t>
  </si>
  <si>
    <t>CRONOGRAMA FÍSICO-FINANCEIRO</t>
  </si>
  <si>
    <t>ETAPAS/DESCRIÇÃO</t>
  </si>
  <si>
    <t>FÍSICO/ FINANCEIRO</t>
  </si>
  <si>
    <t>TOTAL  ETAPAS</t>
  </si>
  <si>
    <t>MÊS 1</t>
  </si>
  <si>
    <t>MÊS 2</t>
  </si>
  <si>
    <t>Físico %</t>
  </si>
  <si>
    <t>Financeiro</t>
  </si>
  <si>
    <t>TOTAL</t>
  </si>
  <si>
    <t xml:space="preserve"> </t>
  </si>
  <si>
    <t>Observações:</t>
  </si>
  <si>
    <t>(    )</t>
  </si>
  <si>
    <t>4.2</t>
  </si>
  <si>
    <t>2.8</t>
  </si>
  <si>
    <t>SERVIÇOS DE DRENAGEM PLUVIAL</t>
  </si>
  <si>
    <t>2.7</t>
  </si>
  <si>
    <t>SERVIÇOS DE CALÇAMENTO EM BLOQUETE</t>
  </si>
  <si>
    <t>Unidade</t>
  </si>
  <si>
    <t xml:space="preserve">Altura Escavação </t>
  </si>
  <si>
    <t xml:space="preserve">x </t>
  </si>
  <si>
    <t>Largura Escavação</t>
  </si>
  <si>
    <t>Rede de 400 mm =</t>
  </si>
  <si>
    <t>Metros Tubo de 400 mm</t>
  </si>
  <si>
    <t>Total =</t>
  </si>
  <si>
    <t>m³</t>
  </si>
  <si>
    <t>Unidades</t>
  </si>
  <si>
    <t>DATA:</t>
  </si>
  <si>
    <t>FOLHA Nº: 02/03</t>
  </si>
  <si>
    <t>FOLHA Nº: 03/03</t>
  </si>
  <si>
    <t>Obs.: Largura de vala de acordo com o manual de encargos de drenagem o "capítulo 19. - item c.2. Preparo da vala".</t>
  </si>
  <si>
    <t>TUBOS DE 400MM</t>
  </si>
  <si>
    <t>Volume de Reaterro (volume de Escavação dos tubos de 400mm) - (volume dos Tubos de 400mm) - (volume total do berço de Concreto dos tubos de 400mm) em (M³)</t>
  </si>
  <si>
    <t>Extensão:</t>
  </si>
  <si>
    <t>Volume Total do Berço =
((Índice de consumo (m³/m)*extensão dos tubos))</t>
  </si>
  <si>
    <t>VALOR DO CONVÊNIO:</t>
  </si>
  <si>
    <t>Prefeito Municipal</t>
  </si>
  <si>
    <t>ED-51111</t>
  </si>
  <si>
    <t>Priscila Cristina de Paula</t>
  </si>
  <si>
    <t>Engenheira Civil</t>
  </si>
  <si>
    <t xml:space="preserve">FOLHA Nº: </t>
  </si>
  <si>
    <t>01/03.</t>
  </si>
  <si>
    <r>
      <t xml:space="preserve">Conforme Tabela 1 - Dimensionamento do berço para redes tubulares / Manual SUDECAP.
Concreto 1:3:6 </t>
    </r>
    <r>
      <rPr>
        <sz val="10"/>
        <color theme="1"/>
        <rFont val="Abadi"/>
        <family val="2"/>
      </rPr>
      <t>(0,13</t>
    </r>
    <r>
      <rPr>
        <sz val="10"/>
        <rFont val="Abadi"/>
        <family val="2"/>
      </rPr>
      <t>m³/m) para tubo com DN = 400 mm.</t>
    </r>
  </si>
  <si>
    <t>ÓRGÃO:</t>
  </si>
  <si>
    <t>SEINFRA/MG</t>
  </si>
  <si>
    <r>
      <rPr>
        <b/>
        <sz val="10"/>
        <rFont val="Abadi"/>
        <family val="2"/>
      </rPr>
      <t>OBRA:</t>
    </r>
    <r>
      <rPr>
        <sz val="10"/>
        <rFont val="Abadi"/>
        <family val="2"/>
      </rPr>
      <t xml:space="preserve"> Calçamento em Bloquete Sextavado e Rede de Drenagem Pluvial</t>
    </r>
  </si>
  <si>
    <t>BL-1</t>
  </si>
  <si>
    <t>BL-2</t>
  </si>
  <si>
    <t>BL-3</t>
  </si>
  <si>
    <t>BL-4</t>
  </si>
  <si>
    <t>BL-5</t>
  </si>
  <si>
    <t>BL-6</t>
  </si>
  <si>
    <t>BL-7</t>
  </si>
  <si>
    <t>BL-8</t>
  </si>
  <si>
    <t xml:space="preserve">Volume dos Tubos (m³)  
(Ø 400 mm)
A = ((π*r²):
*Raio do diâmetro externo do tubo (0,50 m), sendo 0,25 m </t>
  </si>
  <si>
    <t>ÁREA TOTAL DE CALÇAMENTO =</t>
  </si>
  <si>
    <r>
      <rPr>
        <b/>
        <u/>
        <sz val="11"/>
        <rFont val="Aharoni"/>
        <charset val="177"/>
      </rPr>
      <t>PLANILHA ORÇAMENT</t>
    </r>
    <r>
      <rPr>
        <b/>
        <u/>
        <sz val="11"/>
        <rFont val="Abadi"/>
        <family val="2"/>
      </rPr>
      <t>Á</t>
    </r>
    <r>
      <rPr>
        <b/>
        <u/>
        <sz val="11"/>
        <rFont val="Aharoni"/>
        <charset val="177"/>
      </rPr>
      <t>RIA DE CUSTOS</t>
    </r>
  </si>
  <si>
    <t>TRAVAMENTO DO CALÇAMENTO =</t>
  </si>
  <si>
    <t>Extensão Total de Travamento</t>
  </si>
  <si>
    <t>1.0</t>
  </si>
  <si>
    <t>2.0</t>
  </si>
  <si>
    <t>3.0</t>
  </si>
  <si>
    <t>4.0</t>
  </si>
  <si>
    <t>OBRAS COMPLEMENTARES</t>
  </si>
  <si>
    <t>Volume Total de Escavação (Tubos de 400mm) =</t>
  </si>
  <si>
    <t>MEMÓRIA DE CÁLCULO DE QUANTITATIVOS</t>
  </si>
  <si>
    <t>RO-41081</t>
  </si>
  <si>
    <t>REGULARIZAÇÃO DO SUB-LEITO (PROCTOR NORMAL)</t>
  </si>
  <si>
    <t>LDI:</t>
  </si>
  <si>
    <t>% ISS MUNICIPAL:</t>
  </si>
  <si>
    <r>
      <t>C</t>
    </r>
    <r>
      <rPr>
        <b/>
        <sz val="9"/>
        <rFont val="Abadi"/>
        <family val="2"/>
      </rPr>
      <t>Ó</t>
    </r>
    <r>
      <rPr>
        <b/>
        <sz val="9"/>
        <rFont val="Aharoni"/>
        <charset val="177"/>
      </rPr>
      <t>DIGO</t>
    </r>
  </si>
  <si>
    <r>
      <t>DESCRIÇ</t>
    </r>
    <r>
      <rPr>
        <b/>
        <sz val="9"/>
        <rFont val="Abadi"/>
        <family val="2"/>
      </rPr>
      <t>Ã</t>
    </r>
    <r>
      <rPr>
        <b/>
        <sz val="9"/>
        <rFont val="Aharoni"/>
        <charset val="177"/>
      </rPr>
      <t>O</t>
    </r>
  </si>
  <si>
    <r>
      <t>PREÇO UNIT</t>
    </r>
    <r>
      <rPr>
        <b/>
        <sz val="9"/>
        <rFont val="Abadi"/>
        <family val="2"/>
      </rPr>
      <t>Á</t>
    </r>
    <r>
      <rPr>
        <b/>
        <sz val="9"/>
        <rFont val="Aharoni"/>
        <charset val="177"/>
      </rPr>
      <t>RIO S/ LDI</t>
    </r>
  </si>
  <si>
    <r>
      <t>PREÇO UNIT</t>
    </r>
    <r>
      <rPr>
        <b/>
        <sz val="9"/>
        <rFont val="Abadi"/>
        <family val="2"/>
      </rPr>
      <t>Á</t>
    </r>
    <r>
      <rPr>
        <b/>
        <sz val="9"/>
        <rFont val="Aharoni"/>
        <charset val="177"/>
      </rPr>
      <t>RIO C/ LDI</t>
    </r>
  </si>
  <si>
    <r>
      <rPr>
        <b/>
        <sz val="11"/>
        <rFont val="Aharoni"/>
        <charset val="177"/>
      </rPr>
      <t>(</t>
    </r>
    <r>
      <rPr>
        <b/>
        <sz val="9"/>
        <rFont val="Aharoni"/>
        <charset val="177"/>
      </rPr>
      <t xml:space="preserve"> </t>
    </r>
    <r>
      <rPr>
        <b/>
        <sz val="8"/>
        <rFont val="Aharoni"/>
        <charset val="177"/>
      </rPr>
      <t>X</t>
    </r>
    <r>
      <rPr>
        <b/>
        <sz val="9"/>
        <rFont val="Aharoni"/>
        <charset val="177"/>
      </rPr>
      <t xml:space="preserve"> </t>
    </r>
    <r>
      <rPr>
        <b/>
        <sz val="11"/>
        <rFont val="Aharoni"/>
        <charset val="177"/>
      </rPr>
      <t>)</t>
    </r>
  </si>
  <si>
    <t>DESCRIÇÃO DO SERVIÇO OU FORNECIMENTO</t>
  </si>
  <si>
    <t>DATA BASE</t>
  </si>
  <si>
    <t>FONTE</t>
  </si>
  <si>
    <t>PREÇO REFERENCIAL</t>
  </si>
  <si>
    <t>COMP. 01</t>
  </si>
  <si>
    <t>SARJETA DE CONCRETO URBANO (SCU), TIPO 1, COM FCK 15 MPA, LARGURA DE 30CM COM INCLINAÇÃO DE 3%, ESP. 10CM, PADRÃO DEER-MG, EXCLUSIVE MEIO-FIO, INCLUSIVE ESCAVAÇÃO, APILOAMENTO E TRANSPORTE COM RETIRADA DO MATERIAL ESCAVADO (EM CAÇAMBA)</t>
  </si>
  <si>
    <t>CÓDIGO</t>
  </si>
  <si>
    <t>DESCRIÇÃO DO INSUMO</t>
  </si>
  <si>
    <t>COEFICIENTE</t>
  </si>
  <si>
    <t>CUSTO UNITÁRIO</t>
  </si>
  <si>
    <t>CUSTO TOTAL</t>
  </si>
  <si>
    <t>ED-51093</t>
  </si>
  <si>
    <t>ED-51107</t>
  </si>
  <si>
    <t>ED-51125</t>
  </si>
  <si>
    <t>Priscila Cristina De Paula Neto</t>
  </si>
  <si>
    <t>SEINFRA</t>
  </si>
  <si>
    <t>Composição 01</t>
  </si>
  <si>
    <t>TABELA</t>
  </si>
  <si>
    <t>COMPOSIÇÃO DE CUSTO UNITÁRIO</t>
  </si>
  <si>
    <t>SEINFRA
REGIÃO LESTE -
COM DESONERAÇÃO</t>
  </si>
  <si>
    <t>*REF. DOS ITENS/SERVIÇOS DA COMPOSIÇÃO - CÓDIGO ED-14762</t>
  </si>
  <si>
    <t>TUBO DE CONCRETO SIMPLES, CLASSE PS1, DIÂMETRO 400MM, INCLUSIVE FORNECIMENTO, ASSENTAMENTO E REJUNTAMENTO, EXCLUSIVE ESCAVAÇÃO</t>
  </si>
  <si>
    <t>Rede Principal &gt; Quantidade =</t>
  </si>
  <si>
    <t>Rede Secundária &gt; Quantidade =</t>
  </si>
  <si>
    <t>ÁREA TOTAL DE REGULARIZAÇÃO (RUA C + RUA D) =</t>
  </si>
  <si>
    <t>MÊS 3</t>
  </si>
  <si>
    <t>ED-48631</t>
  </si>
  <si>
    <t>POÇO DE VISITA PARA REDE TUBULAR TIPO A DN 600, EXCLUSIVE ESCAVAÇÃO, REATERRO E BOTA FORA</t>
  </si>
  <si>
    <t>ED-48311</t>
  </si>
  <si>
    <t>CONCRETO MAGRO, TRAÇO 1:3:6, PREPARADO EM OBRA COM BETONEIRA, SEM FUNÇÃO ESTRUTURAL</t>
  </si>
  <si>
    <t>Volume Total de Reaterro de Valas dos Tubos de 400mm =</t>
  </si>
  <si>
    <r>
      <t>CREA-MG N</t>
    </r>
    <r>
      <rPr>
        <sz val="10"/>
        <rFont val="Calibri"/>
        <family val="2"/>
        <scheme val="minor"/>
      </rPr>
      <t>º</t>
    </r>
    <r>
      <rPr>
        <sz val="10"/>
        <rFont val="Abadi"/>
        <family val="2"/>
      </rPr>
      <t>: 142.702/D</t>
    </r>
  </si>
  <si>
    <t>Engenheira Civil - CREA/MG nº 142.702/D</t>
  </si>
  <si>
    <t>BDI (CONFORME ACÓRDÃO Nº 2622/13 e LEI Nº 13.161 DE 31/08/15)</t>
  </si>
  <si>
    <t>DISCRIMINAÇÃO DAS PARCELAS</t>
  </si>
  <si>
    <r>
      <t xml:space="preserve">SIG.
</t>
    </r>
    <r>
      <rPr>
        <b/>
        <vertAlign val="superscript"/>
        <sz val="8"/>
        <color theme="0"/>
        <rFont val="Arial"/>
        <family val="2"/>
      </rPr>
      <t>(1)</t>
    </r>
  </si>
  <si>
    <t>CONSTRUÇÃO DE RODOVIAS E FERROVIAS</t>
  </si>
  <si>
    <r>
      <t xml:space="preserve">INC.
</t>
    </r>
    <r>
      <rPr>
        <b/>
        <vertAlign val="superscript"/>
        <sz val="8"/>
        <color theme="0"/>
        <rFont val="Arial"/>
        <family val="2"/>
      </rPr>
      <t>(6)</t>
    </r>
  </si>
  <si>
    <r>
      <t xml:space="preserve">ISS </t>
    </r>
    <r>
      <rPr>
        <b/>
        <vertAlign val="superscript"/>
        <sz val="8"/>
        <color theme="0"/>
        <rFont val="Arial"/>
        <family val="2"/>
      </rPr>
      <t>(2)</t>
    </r>
  </si>
  <si>
    <t>DIFERENCIADO</t>
  </si>
  <si>
    <r>
      <t xml:space="preserve">MATERIAL
</t>
    </r>
    <r>
      <rPr>
        <b/>
        <vertAlign val="superscript"/>
        <sz val="8"/>
        <color theme="0"/>
        <rFont val="Arial"/>
        <family val="2"/>
      </rPr>
      <t>(5)</t>
    </r>
  </si>
  <si>
    <r>
      <t xml:space="preserve">SERVIÇO TERCEIRIZADO
</t>
    </r>
    <r>
      <rPr>
        <b/>
        <vertAlign val="superscript"/>
        <sz val="8"/>
        <color theme="0"/>
        <rFont val="Arial"/>
        <family val="2"/>
      </rPr>
      <t>(4)</t>
    </r>
    <r>
      <rPr>
        <b/>
        <sz val="8"/>
        <color theme="0"/>
        <rFont val="Arial"/>
        <family val="2"/>
      </rPr>
      <t xml:space="preserve">
(ISS=5%)</t>
    </r>
  </si>
  <si>
    <r>
      <t xml:space="preserve">EQUIPAMENTO
</t>
    </r>
    <r>
      <rPr>
        <b/>
        <vertAlign val="superscript"/>
        <sz val="8"/>
        <color theme="0"/>
        <rFont val="Arial"/>
        <family val="2"/>
      </rPr>
      <t xml:space="preserve">(3)
</t>
    </r>
    <r>
      <rPr>
        <b/>
        <sz val="8"/>
        <color theme="0"/>
        <rFont val="Arial"/>
        <family val="2"/>
      </rPr>
      <t>(ISS=5%)</t>
    </r>
  </si>
  <si>
    <t>CUSTO DIRETO</t>
  </si>
  <si>
    <t>CD</t>
  </si>
  <si>
    <t>ADMINISTRAÇÃO CENTRAL</t>
  </si>
  <si>
    <t>AC</t>
  </si>
  <si>
    <t>LUCRO BRUTO</t>
  </si>
  <si>
    <t>L</t>
  </si>
  <si>
    <t>DESPESAS FINANCEIRAS</t>
  </si>
  <si>
    <t>DF</t>
  </si>
  <si>
    <t>SEGUROS, GARANTIAS E RISCO</t>
  </si>
  <si>
    <t>SEGUROS + GARANTIAS</t>
  </si>
  <si>
    <t>S</t>
  </si>
  <si>
    <t>RISCO(*)</t>
  </si>
  <si>
    <t>R</t>
  </si>
  <si>
    <t>TRIBUTOS</t>
  </si>
  <si>
    <t>I</t>
  </si>
  <si>
    <t>PV</t>
  </si>
  <si>
    <t>ISS</t>
  </si>
  <si>
    <r>
      <t>ISS</t>
    </r>
    <r>
      <rPr>
        <vertAlign val="superscript"/>
        <sz val="8"/>
        <rFont val="Arial"/>
        <family val="2"/>
      </rPr>
      <t>(2)</t>
    </r>
  </si>
  <si>
    <t>PIS</t>
  </si>
  <si>
    <t>COFINS</t>
  </si>
  <si>
    <t>CPRB</t>
  </si>
  <si>
    <t>INSS</t>
  </si>
  <si>
    <t>FÓRMULA DO BDI</t>
  </si>
  <si>
    <t>(1 + (AC + S + G + R)) x (1 + DF) x  (1 + L)</t>
  </si>
  <si>
    <t>(1 - (I + CPRB))</t>
  </si>
  <si>
    <t>BDI (NUMERADOR)</t>
  </si>
  <si>
    <t>BDI (DENOMINADOR)</t>
  </si>
  <si>
    <t>BDI</t>
  </si>
  <si>
    <t>OBSERVAÇÕES</t>
  </si>
  <si>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SIGLA.
</t>
    </r>
    <r>
      <rPr>
        <vertAlign val="superscript"/>
        <sz val="8"/>
        <rFont val="Arial"/>
        <family val="2"/>
      </rPr>
      <t xml:space="preserve">(2) </t>
    </r>
    <r>
      <rPr>
        <sz val="8"/>
        <rFont val="Arial"/>
        <family val="2"/>
      </rPr>
      <t xml:space="preserve">INCIDÊNCIA DE ISS EM 70% DO PREÇO DE VENDA, COM PERCENTUAIS DE 2%, 3%, 4% E 5%.
</t>
    </r>
    <r>
      <rPr>
        <vertAlign val="superscript"/>
        <sz val="8"/>
        <rFont val="Arial"/>
        <family val="2"/>
      </rPr>
      <t xml:space="preserve">(3) </t>
    </r>
    <r>
      <rPr>
        <sz val="8"/>
        <rFont val="Arial"/>
        <family val="2"/>
      </rPr>
      <t xml:space="preserve">BDI DIFERENCIADO A SER APLICADO EM LOCAÇÃO DE CUSTO HORÁRIO DE EQUIPAMENTO.
</t>
    </r>
    <r>
      <rPr>
        <vertAlign val="superscript"/>
        <sz val="8"/>
        <rFont val="Arial"/>
        <family val="2"/>
      </rPr>
      <t xml:space="preserve">(4) </t>
    </r>
    <r>
      <rPr>
        <sz val="8"/>
        <rFont val="Arial"/>
        <family val="2"/>
      </rPr>
      <t xml:space="preserve">BDI DIFERENCIADO A SER APLICADO PARA SERVIÇOS TERCEIRIZADOS.
</t>
    </r>
    <r>
      <rPr>
        <vertAlign val="superscript"/>
        <sz val="8"/>
        <rFont val="Arial"/>
        <family val="2"/>
      </rPr>
      <t xml:space="preserve">(5) </t>
    </r>
    <r>
      <rPr>
        <sz val="8"/>
        <rFont val="Arial"/>
        <family val="2"/>
      </rPr>
      <t xml:space="preserve">BDI DIFERENCIADO A SER APLICADO PARA FORNECIMENTO DE MATERIAL BETUMINOSO E MATERIAL DE JAZIDA.
</t>
    </r>
    <r>
      <rPr>
        <vertAlign val="superscript"/>
        <sz val="8"/>
        <rFont val="Arial"/>
        <family val="2"/>
      </rPr>
      <t xml:space="preserve">(6) </t>
    </r>
    <r>
      <rPr>
        <sz val="8"/>
        <rFont val="Arial"/>
        <family val="2"/>
      </rPr>
      <t>INCIDÊNCIA.</t>
    </r>
  </si>
  <si>
    <t>.</t>
  </si>
  <si>
    <t xml:space="preserve">DOC Nº: </t>
  </si>
  <si>
    <t>02/04.</t>
  </si>
  <si>
    <r>
      <t>*DEMONSTRATIVO DE BDI EXTRA</t>
    </r>
    <r>
      <rPr>
        <b/>
        <sz val="8"/>
        <rFont val="Calibri"/>
        <family val="2"/>
        <scheme val="minor"/>
      </rPr>
      <t>Í</t>
    </r>
    <r>
      <rPr>
        <b/>
        <sz val="8"/>
        <rFont val="Aharoni"/>
        <charset val="177"/>
      </rPr>
      <t>DO DA TABELA DE REFERÊNCIA SETOP/SEINFRA - P</t>
    </r>
    <r>
      <rPr>
        <b/>
        <sz val="8"/>
        <rFont val="Abadi"/>
        <family val="2"/>
      </rPr>
      <t>Á</t>
    </r>
    <r>
      <rPr>
        <b/>
        <sz val="8"/>
        <rFont val="Aharoni"/>
        <charset val="177"/>
      </rPr>
      <t xml:space="preserve">G. </t>
    </r>
    <r>
      <rPr>
        <b/>
        <sz val="8"/>
        <rFont val="Calibri"/>
        <family val="2"/>
        <scheme val="minor"/>
      </rPr>
      <t>15.</t>
    </r>
  </si>
  <si>
    <t>PREFEITURA: Prefeitura Municipal de Bom Jardim de Mias</t>
  </si>
  <si>
    <t xml:space="preserve"> ED-28427</t>
  </si>
  <si>
    <t>ED-51094</t>
  </si>
  <si>
    <t>APILOAMENTO MECANIZADO EM FUNDO DE VALA COM PLACA VIBRATÓRIA, EXCLUSIVE ESCAVAÇÃO</t>
  </si>
  <si>
    <t>RO-43429</t>
  </si>
  <si>
    <t>REATERRO E COMPACTAÇÃO COM SOQUETE VIBRATÓRIO</t>
  </si>
  <si>
    <t>2.9</t>
  </si>
  <si>
    <t>ED-48678</t>
  </si>
  <si>
    <t>TUBO DE CONCRETO SIMPLES, CLASSE PS1, DIÂMETRO 600MM, INCLUSIVE FORNECIMENTO, ASSENTAMENTO E REJUNTAMENTO, EXCLUSIVE ESCAVAÇÃO</t>
  </si>
  <si>
    <t>FORNECIMENTO DE CONCRETO ESTRUTURAL, PREPARADO EM OBRA COM BETONEIRA, COM FCK 25MPA, INCLUSIVE
LANÇAMENTO, ADENSAMENTO E ACABAMENTO (FUNDAÇÃO)</t>
  </si>
  <si>
    <t>ED-49787</t>
  </si>
  <si>
    <t xml:space="preserve">ED-49643 </t>
  </si>
  <si>
    <t>FÔRMA E DESFORMA DE TÁBUA E SARRAFO,
REAPROVEITAMENTO (3X), EXCLUSIVE ESCORAMENTO</t>
  </si>
  <si>
    <t>ÁREA 01</t>
  </si>
  <si>
    <t>ÁREA 02</t>
  </si>
  <si>
    <t>ÁREA 03</t>
  </si>
  <si>
    <t>RUA JAYME MARQUES - LARGURAS COM SARJETAS</t>
  </si>
  <si>
    <t>RUA  JAYME MARQUES - LARGURAS SEM SARJETAS</t>
  </si>
  <si>
    <t>INÍCIO JAYME MARQUES</t>
  </si>
  <si>
    <t>RUA JAYME MARQUES</t>
  </si>
  <si>
    <t>ESQUINA JAYME MARQUES E RUBENS MARQUES</t>
  </si>
  <si>
    <t>ESQUINA JAYME MARQUES E HAMILTON XAVIER MARQUES</t>
  </si>
  <si>
    <t>ESQUINA JAYME MARQUES E FRANCISCO JOSÉ MACIEL</t>
  </si>
  <si>
    <t>FINAL JAYME MARQUES</t>
  </si>
  <si>
    <t>TOTAL RUA JAYME MARQUES</t>
  </si>
  <si>
    <t>Rede de 600 mm =</t>
  </si>
  <si>
    <t>Metros Tubo de 600 mm</t>
  </si>
  <si>
    <r>
      <t xml:space="preserve">Conforme Tabela 1 - Dimensionamento do berço para redes tubulares / Manual SUDECAP.
Concreto 1:3:6 </t>
    </r>
    <r>
      <rPr>
        <sz val="10"/>
        <color theme="1"/>
        <rFont val="Abadi"/>
        <family val="2"/>
      </rPr>
      <t>(0,25</t>
    </r>
    <r>
      <rPr>
        <sz val="10"/>
        <rFont val="Abadi"/>
        <family val="2"/>
      </rPr>
      <t>m³/m) para tubo com DN = 600 mm.</t>
    </r>
  </si>
  <si>
    <t xml:space="preserve">Volume dos Tubos (m³)  
(Ø 600 mm)
A = ((π*r²):
*Raio do diâmetro externo do tubo (0,70 m), sendo 0,35 m </t>
  </si>
  <si>
    <t>Volume Total de Escavação (Tubos de 600mm) =</t>
  </si>
  <si>
    <t>Volume de Reaterro (volume de Escavação dos tubos de 600mm) - (volume dos Tubos de 600mm) - (volume total do berço de Concreto dos tubos de 600mm) em (M³)</t>
  </si>
  <si>
    <t>Volume Total de Escavação Tubos de 400mm e 600mm =</t>
  </si>
  <si>
    <t>Volume Total dos Tubos de 400mm e 600mm =</t>
  </si>
  <si>
    <t>Volume Total de Berço de Concreto dos Tubos de 400mm e 600mm =</t>
  </si>
  <si>
    <t xml:space="preserve">RUA RUBENS MARQUES - LARGURAS COM SARJETAS </t>
  </si>
  <si>
    <t>RUA RUBENS MARQUES  - LARGURAS SEM SARJETAS</t>
  </si>
  <si>
    <t>FINAL RUBENS MARQUES</t>
  </si>
  <si>
    <t>TOTAL RUA RUBENS MARQUES</t>
  </si>
  <si>
    <t>EXTENSÃO TOTAL DE SARJETA =</t>
  </si>
  <si>
    <t xml:space="preserve">RUA JAYME MARQUES </t>
  </si>
  <si>
    <t xml:space="preserve">RUA RUBENS MARQUES </t>
  </si>
  <si>
    <t>QUANTIDADE TOTAL DE BOCAS DE LOBO</t>
  </si>
  <si>
    <t>TUBO DIAM 400MM</t>
  </si>
  <si>
    <t>José Francisco Matos e Silva</t>
  </si>
  <si>
    <r>
      <rPr>
        <b/>
        <sz val="10"/>
        <rFont val="Abadi"/>
        <family val="2"/>
      </rPr>
      <t>LOCAL:</t>
    </r>
    <r>
      <rPr>
        <sz val="10"/>
        <rFont val="Abadi"/>
        <family val="2"/>
      </rPr>
      <t xml:space="preserve"> Rua Jayme Marques e Rubens Marques - Bairro Sidney Marques, Município de Bom Jardim de Minas/MG.</t>
    </r>
  </si>
  <si>
    <t>MÊS 4</t>
  </si>
  <si>
    <t>MÊS 5</t>
  </si>
  <si>
    <t>MÊS 6</t>
  </si>
  <si>
    <t>PRAZO DA OBRA: 6 meses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</si>
  <si>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</si>
  <si>
    <t>ESCAVAÇÃO MECÂNICA DE VALAS COM PROFUNDIDADE MENOR OU IGUAL A 1,5M, INCLUSIVE DESCARGA LATERAL, EXCLUSIVE CARGA, TRANSPORTE E DESCARGA</t>
  </si>
  <si>
    <t>ED-48550</t>
  </si>
  <si>
    <t>BOCA DE LOBO SIMPLES (TIPO B - CONCRETO), QUADRO, GRELHA E CANTONEIRA, INCLUSIVE ESCAVAÇÃO, REATERRO E BOTAFORA</t>
  </si>
  <si>
    <t>TAMPÃO CIRCULAR EM FERRO FUNDIDO PARA POÇO DE VISITA, ARTICULADO COM DIÂMETRO DE 60CM, CLASSE 400, INCLUSIVE ASSENTAMENTO, EXCLUSIVE POÇO DE VISITA</t>
  </si>
  <si>
    <t>EXECUÇÃO DE PAVIMENTO INTERTRAVADO EM BLOCO SEXTAVADO, ESPESSURA 8CM, FCK 35MPA, INCLUINDO
FORNECIMENTO E TRANSPORTE DE TODOS OS MATERIAIS E COLCHÃO DE ASSENTAMENTO COM ESPESSURA 6CM</t>
  </si>
  <si>
    <t>GUIA DE MEIO-FIO, EM CONCRETO COM FCK 20MPA, PRÉ- MOLDADA, MFC-01 PADRÃO DER-MG, DIMENSÕES (12X16,7X35)CM, EXCLUSIVE SARJETA, INCLUSIVE ESCAVAÇÃO, APILOAMENTO E TRANSPORTE COM RETIRADA DO MATERIAL ESCAVADO (EM CAÇAMBA)</t>
  </si>
  <si>
    <t>APILOAMENTO MANUAL EM FUNDO DE VALA COM SOQUETE, EXCLUSIVE ESCAVAÇÃO</t>
  </si>
  <si>
    <t>ESCAVAÇÃO MANUAL DE VALA COM PROFUNDIDADE MENOR OU IGUAL A 1,5M, INCLUSIVE DESCARGA LATERAL</t>
  </si>
  <si>
    <t>TRANSPORTE DE MATERIAL DEMOLIDO EM CAÇAMBA, EXCLUSIVE CARGA MANUAL OU MECÂNICA</t>
  </si>
  <si>
    <t>ÁREA DE CALÇAMENTO =</t>
  </si>
  <si>
    <t>M²</t>
  </si>
  <si>
    <t>ÁREA DE REGULARIZAÇÃO =</t>
  </si>
  <si>
    <t>Área 01 extraída do Software (ANEXO A MC):</t>
  </si>
  <si>
    <t>Área 02 extraída do Software (ANEXO A MC):</t>
  </si>
  <si>
    <t>Área 03 extraída do Software (ANEXO A MC):</t>
  </si>
  <si>
    <r>
      <rPr>
        <b/>
        <sz val="10"/>
        <rFont val="Abadi"/>
        <family val="2"/>
      </rPr>
      <t>REGIÃO/MÊS DE REFERÊNCIA:</t>
    </r>
    <r>
      <rPr>
        <sz val="10"/>
        <rFont val="Abadi"/>
        <family val="2"/>
      </rPr>
      <t xml:space="preserve"> SEINFRA REGIÃO LESTE - OUTUBRO E JANEIRO/2024 - COM DESONERAÇÃO.</t>
    </r>
  </si>
  <si>
    <t>ANEXO A MEMÓRIA DE CÁLCULO - ÁREA 01</t>
  </si>
  <si>
    <t>ANEXO A MEMÓRIA DE CÁLCULO - ÁREA 02</t>
  </si>
  <si>
    <t>ANEXO A MEMÓRIA DE CÁLCULO - ÁREA 03</t>
  </si>
  <si>
    <t>Bom jardim de Minas,</t>
  </si>
  <si>
    <t>RUA RUBENS MARQUES</t>
  </si>
  <si>
    <t>EXTENSÃO TOTAL DE MEIOS-FOS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</si>
</sst>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[$€-2]* #,##0.00_);_([$€-2]* \(#,##0.00\);_([$€-2]* &quot;-&quot;??_)"/>
    <numFmt numFmtId="167" formatCode="#,#00"/>
    <numFmt numFmtId="168" formatCode="_(&quot;R$ &quot;* #,##0.00_);_(&quot;R$ &quot;* \(#,##0.00\);_(&quot;R$ &quot;* &quot;-&quot;??_);_(@_)"/>
    <numFmt numFmtId="169" formatCode="&quot;R$&quot;\ #,##0_);[Red]\(&quot;R$&quot;\ #,##0\)"/>
    <numFmt numFmtId="170" formatCode="&quot;R$&quot;\ #,##0.00_);\(&quot;R$&quot;\ #,##0.00\)"/>
    <numFmt numFmtId="171" formatCode="%#,#00"/>
    <numFmt numFmtId="172" formatCode="#.##000"/>
    <numFmt numFmtId="173" formatCode="#,"/>
    <numFmt numFmtId="174" formatCode="&quot;R$ &quot;#,##0.00"/>
    <numFmt numFmtId="175" formatCode="#,##0.0000"/>
    <numFmt numFmtId="176" formatCode="&quot;R$&quot;#,##0.00"/>
    <numFmt numFmtId="177" formatCode="&quot;R$&quot;\ #,##0.00"/>
    <numFmt numFmtId="178" formatCode="0.000000"/>
    <numFmt numFmtId="179" formatCode="0.00000"/>
    <numFmt numFmtId="180" formatCode="0.000%"/>
  </numFmts>
  <fonts count="7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8"/>
      <name val="Calibri"/>
      <family val="2"/>
    </font>
    <font>
      <sz val="10"/>
      <color rgb="FF000000"/>
      <name val="Arial1"/>
    </font>
    <font>
      <sz val="11"/>
      <color indexed="17"/>
      <name val="Calibri"/>
      <family val="2"/>
    </font>
    <font>
      <b/>
      <sz val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name val="‚l‚r ‚oƒSƒVƒbƒN"/>
      <family val="3"/>
      <charset val="128"/>
    </font>
    <font>
      <b/>
      <sz val="11"/>
      <name val="Helv"/>
    </font>
    <font>
      <sz val="11"/>
      <color indexed="60"/>
      <name val="Calibri"/>
      <family val="2"/>
    </font>
    <font>
      <sz val="11"/>
      <name val="‚l‚r ‚o–¾’©"/>
      <family val="1"/>
      <charset val="128"/>
    </font>
    <font>
      <sz val="1"/>
      <color indexed="18"/>
      <name val="Courier"/>
      <family val="3"/>
    </font>
    <font>
      <sz val="10"/>
      <color indexed="8"/>
      <name val="Times New Roman"/>
      <family val="2"/>
    </font>
    <font>
      <b/>
      <sz val="9"/>
      <name val="Times New Roman"/>
      <family val="1"/>
    </font>
    <font>
      <b/>
      <sz val="15"/>
      <color indexed="62"/>
      <name val="Calibri"/>
      <family val="2"/>
    </font>
    <font>
      <b/>
      <sz val="1"/>
      <color indexed="8"/>
      <name val="Courier"/>
      <family val="3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badi"/>
      <family val="2"/>
    </font>
    <font>
      <b/>
      <sz val="10"/>
      <name val="Abadi"/>
      <family val="2"/>
    </font>
    <font>
      <sz val="10"/>
      <color indexed="8"/>
      <name val="Abadi"/>
      <family val="2"/>
    </font>
    <font>
      <b/>
      <sz val="9"/>
      <name val="Abadi"/>
      <family val="2"/>
    </font>
    <font>
      <sz val="10"/>
      <color rgb="FFFF0000"/>
      <name val="Abadi"/>
      <family val="2"/>
    </font>
    <font>
      <sz val="9"/>
      <name val="Abadi"/>
      <family val="2"/>
    </font>
    <font>
      <b/>
      <sz val="10"/>
      <color indexed="8"/>
      <name val="Abadi"/>
      <family val="2"/>
    </font>
    <font>
      <b/>
      <sz val="8"/>
      <name val="Abadi"/>
      <family val="2"/>
    </font>
    <font>
      <sz val="8"/>
      <name val="Abadi"/>
      <family val="2"/>
    </font>
    <font>
      <sz val="10"/>
      <name val="Aharoni"/>
      <charset val="177"/>
    </font>
    <font>
      <b/>
      <sz val="10"/>
      <name val="Aharoni"/>
      <charset val="177"/>
    </font>
    <font>
      <b/>
      <sz val="9"/>
      <name val="Aharoni"/>
      <charset val="177"/>
    </font>
    <font>
      <b/>
      <sz val="11"/>
      <name val="Aharoni"/>
      <charset val="177"/>
    </font>
    <font>
      <b/>
      <sz val="14"/>
      <name val="Aharoni"/>
      <charset val="177"/>
    </font>
    <font>
      <sz val="10"/>
      <color theme="1"/>
      <name val="Abadi"/>
      <family val="2"/>
    </font>
    <font>
      <b/>
      <sz val="10"/>
      <name val="Abadi Extra Light"/>
      <family val="2"/>
    </font>
    <font>
      <sz val="10"/>
      <name val="Abadi Extra Light"/>
      <family val="2"/>
    </font>
    <font>
      <b/>
      <sz val="9"/>
      <color theme="3"/>
      <name val="Abadi"/>
      <family val="2"/>
    </font>
    <font>
      <b/>
      <u/>
      <sz val="11"/>
      <name val="Aharoni"/>
      <charset val="177"/>
    </font>
    <font>
      <b/>
      <u/>
      <sz val="11"/>
      <name val="Abadi"/>
      <family val="2"/>
    </font>
    <font>
      <b/>
      <sz val="9"/>
      <name val="Abadi Extra Light"/>
      <family val="2"/>
    </font>
    <font>
      <b/>
      <sz val="12"/>
      <name val="Abadi Extra Light"/>
      <family val="2"/>
    </font>
    <font>
      <b/>
      <sz val="9"/>
      <color indexed="8"/>
      <name val="Abadi Extra Light"/>
      <family val="2"/>
    </font>
    <font>
      <sz val="9"/>
      <color indexed="8"/>
      <name val="Abadi Extra Light"/>
      <family val="2"/>
    </font>
    <font>
      <b/>
      <sz val="12"/>
      <name val="Abadi"/>
      <family val="2"/>
    </font>
    <font>
      <b/>
      <sz val="9"/>
      <name val="Aharoni"/>
      <charset val="177"/>
    </font>
    <font>
      <b/>
      <sz val="11"/>
      <name val="Aharoni"/>
      <charset val="177"/>
    </font>
    <font>
      <b/>
      <sz val="8"/>
      <name val="Aharoni"/>
      <charset val="177"/>
    </font>
    <font>
      <b/>
      <sz val="8.5"/>
      <name val="Aharoni"/>
      <charset val="177"/>
    </font>
    <font>
      <b/>
      <sz val="8.5"/>
      <name val="Abadi"/>
      <family val="2"/>
    </font>
    <font>
      <b/>
      <sz val="8"/>
      <name val="Calibri"/>
      <family val="2"/>
      <scheme val="minor"/>
    </font>
    <font>
      <b/>
      <u/>
      <sz val="12"/>
      <name val="Abadi"/>
      <family val="2"/>
    </font>
    <font>
      <b/>
      <sz val="11"/>
      <color theme="1"/>
      <name val="Abadi"/>
      <family val="2"/>
    </font>
    <font>
      <b/>
      <sz val="8"/>
      <color indexed="8"/>
      <name val="Abadi"/>
      <family val="2"/>
    </font>
    <font>
      <sz val="8"/>
      <color indexed="8"/>
      <name val="Abadi"/>
      <family val="2"/>
    </font>
    <font>
      <sz val="8"/>
      <color theme="1"/>
      <name val="Abadi"/>
      <family val="2"/>
    </font>
    <font>
      <sz val="12"/>
      <name val="Arial Black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  <font>
      <sz val="8"/>
      <name val="Arial"/>
    </font>
    <font>
      <sz val="9"/>
      <color theme="1"/>
      <name val="Abadi"/>
      <family val="2"/>
    </font>
    <font>
      <b/>
      <sz val="9"/>
      <color theme="1"/>
      <name val="Abadi"/>
      <family val="2"/>
    </font>
    <font>
      <b/>
      <sz val="10"/>
      <name val="Arial"/>
      <family val="2"/>
    </font>
    <font>
      <b/>
      <sz val="16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0"/>
      </patternFill>
    </fill>
    <fill>
      <patternFill patternType="solid">
        <f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indexed="64"/>
      </right>
      <top style="hair">
        <color indexed="64"/>
      </top>
      <bottom style="hair">
        <color theme="1"/>
      </bottom>
      <diagonal/>
    </border>
    <border>
      <left style="hair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 style="hair">
        <color theme="1"/>
      </top>
      <bottom/>
      <diagonal/>
    </border>
    <border>
      <left style="hair">
        <color theme="1"/>
      </left>
      <right style="hair">
        <color indexed="64"/>
      </right>
      <top/>
      <bottom/>
      <diagonal/>
    </border>
    <border>
      <left style="hair">
        <color theme="1"/>
      </left>
      <right style="hair">
        <color indexed="64"/>
      </right>
      <top/>
      <bottom style="hair">
        <color theme="1"/>
      </bottom>
      <diagonal/>
    </border>
    <border>
      <left style="hair">
        <color theme="1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/>
      <right style="hair">
        <color indexed="64"/>
      </right>
      <top style="hair">
        <color theme="1"/>
      </top>
      <bottom style="hair">
        <color theme="1"/>
      </bottom>
      <diagonal/>
    </border>
    <border>
      <left/>
      <right style="hair">
        <color indexed="64"/>
      </right>
      <top style="hair">
        <color theme="1"/>
      </top>
      <bottom/>
      <diagonal/>
    </border>
    <border>
      <left/>
      <right style="hair">
        <color indexed="64"/>
      </right>
      <top/>
      <bottom style="hair">
        <color theme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68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16" applyNumberFormat="0" applyAlignment="0" applyProtection="0"/>
    <xf numFmtId="0" fontId="10" fillId="0" borderId="0">
      <protection locked="0"/>
    </xf>
    <xf numFmtId="166" fontId="6" fillId="0" borderId="0" applyFont="0" applyFill="0" applyBorder="0" applyAlignment="0" applyProtection="0"/>
    <xf numFmtId="0" fontId="11" fillId="0" borderId="0"/>
    <xf numFmtId="0" fontId="11" fillId="0" borderId="0"/>
    <xf numFmtId="165" fontId="12" fillId="0" borderId="0" applyBorder="0" applyProtection="0"/>
    <xf numFmtId="167" fontId="10" fillId="0" borderId="0">
      <protection locked="0"/>
    </xf>
    <xf numFmtId="0" fontId="13" fillId="9" borderId="0" applyNumberFormat="0" applyBorder="0" applyAlignment="0" applyProtection="0"/>
    <xf numFmtId="0" fontId="14" fillId="0" borderId="0">
      <alignment horizontal="left"/>
    </xf>
    <xf numFmtId="0" fontId="15" fillId="10" borderId="17" applyNumberFormat="0" applyAlignment="0" applyProtection="0"/>
    <xf numFmtId="0" fontId="16" fillId="0" borderId="18" applyNumberFormat="0" applyFill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7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19" fillId="11" borderId="0" applyNumberFormat="0" applyBorder="0" applyAlignment="0" applyProtection="0"/>
    <xf numFmtId="0" fontId="6" fillId="0" borderId="0"/>
    <xf numFmtId="0" fontId="6" fillId="0" borderId="0"/>
    <xf numFmtId="0" fontId="2" fillId="0" borderId="0"/>
    <xf numFmtId="0" fontId="6" fillId="12" borderId="19" applyNumberFormat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71" fontId="10" fillId="0" borderId="0">
      <protection locked="0"/>
    </xf>
    <xf numFmtId="172" fontId="10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1" fillId="0" borderId="0">
      <protection locked="0"/>
    </xf>
    <xf numFmtId="165" fontId="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0" borderId="0"/>
    <xf numFmtId="0" fontId="23" fillId="4" borderId="4">
      <alignment wrapText="1"/>
    </xf>
    <xf numFmtId="0" fontId="23" fillId="4" borderId="4">
      <alignment wrapText="1"/>
    </xf>
    <xf numFmtId="0" fontId="24" fillId="0" borderId="20" applyNumberFormat="0" applyFill="0" applyAlignment="0" applyProtection="0"/>
    <xf numFmtId="173" fontId="25" fillId="0" borderId="0">
      <protection locked="0"/>
    </xf>
    <xf numFmtId="173" fontId="25" fillId="0" borderId="0">
      <protection locked="0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3" fillId="0" borderId="0"/>
  </cellStyleXfs>
  <cellXfs count="465">
    <xf numFmtId="0" fontId="0" fillId="0" borderId="0" xfId="0"/>
    <xf numFmtId="0" fontId="30" fillId="0" borderId="0" xfId="0" applyFont="1"/>
    <xf numFmtId="0" fontId="32" fillId="0" borderId="0" xfId="0" applyFont="1"/>
    <xf numFmtId="1" fontId="33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/>
    </xf>
    <xf numFmtId="176" fontId="33" fillId="0" borderId="4" xfId="0" applyNumberFormat="1" applyFont="1" applyBorder="1" applyAlignment="1">
      <alignment horizontal="center" vertical="center" wrapText="1"/>
    </xf>
    <xf numFmtId="0" fontId="34" fillId="3" borderId="0" xfId="0" applyFont="1" applyFill="1"/>
    <xf numFmtId="49" fontId="33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4" fontId="30" fillId="0" borderId="0" xfId="0" applyNumberFormat="1" applyFont="1"/>
    <xf numFmtId="176" fontId="29" fillId="0" borderId="4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4" fontId="35" fillId="0" borderId="0" xfId="0" applyNumberFormat="1" applyFont="1" applyAlignment="1">
      <alignment horizontal="center" vertical="center" wrapText="1"/>
    </xf>
    <xf numFmtId="4" fontId="35" fillId="0" borderId="10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11" xfId="0" applyFont="1" applyBorder="1"/>
    <xf numFmtId="0" fontId="28" fillId="0" borderId="0" xfId="0" applyFont="1"/>
    <xf numFmtId="4" fontId="28" fillId="0" borderId="0" xfId="0" applyNumberFormat="1" applyFont="1"/>
    <xf numFmtId="0" fontId="28" fillId="0" borderId="10" xfId="0" applyFont="1" applyBorder="1"/>
    <xf numFmtId="0" fontId="36" fillId="0" borderId="11" xfId="0" applyFont="1" applyBorder="1" applyAlignment="1">
      <alignment vertical="center"/>
    </xf>
    <xf numFmtId="0" fontId="36" fillId="0" borderId="0" xfId="0" applyFont="1" applyAlignment="1">
      <alignment vertical="center"/>
    </xf>
    <xf numFmtId="0" fontId="36" fillId="0" borderId="10" xfId="0" applyFont="1" applyBorder="1" applyAlignment="1">
      <alignment vertical="center"/>
    </xf>
    <xf numFmtId="0" fontId="30" fillId="0" borderId="14" xfId="0" applyFont="1" applyBorder="1"/>
    <xf numFmtId="0" fontId="30" fillId="0" borderId="9" xfId="0" applyFont="1" applyBorder="1"/>
    <xf numFmtId="4" fontId="30" fillId="0" borderId="9" xfId="0" applyNumberFormat="1" applyFont="1" applyBorder="1"/>
    <xf numFmtId="0" fontId="30" fillId="0" borderId="15" xfId="0" applyFont="1" applyBorder="1"/>
    <xf numFmtId="0" fontId="39" fillId="0" borderId="4" xfId="0" applyFont="1" applyBorder="1" applyAlignment="1">
      <alignment horizontal="center" vertical="center"/>
    </xf>
    <xf numFmtId="4" fontId="39" fillId="0" borderId="4" xfId="0" applyNumberFormat="1" applyFont="1" applyBorder="1" applyAlignment="1">
      <alignment horizontal="center" vertical="center"/>
    </xf>
    <xf numFmtId="0" fontId="28" fillId="0" borderId="0" xfId="3" applyFont="1"/>
    <xf numFmtId="0" fontId="28" fillId="0" borderId="0" xfId="3" applyFont="1" applyAlignment="1">
      <alignment vertical="center" wrapText="1"/>
    </xf>
    <xf numFmtId="0" fontId="32" fillId="0" borderId="0" xfId="3" applyFont="1"/>
    <xf numFmtId="14" fontId="28" fillId="0" borderId="0" xfId="3" applyNumberFormat="1" applyFont="1" applyAlignment="1" applyProtection="1">
      <alignment horizontal="center" vertical="center" wrapText="1"/>
      <protection locked="0"/>
    </xf>
    <xf numFmtId="0" fontId="32" fillId="0" borderId="0" xfId="3" applyFont="1" applyAlignment="1">
      <alignment vertical="center" wrapText="1"/>
    </xf>
    <xf numFmtId="1" fontId="32" fillId="0" borderId="0" xfId="3" applyNumberFormat="1" applyFont="1" applyAlignment="1" applyProtection="1">
      <alignment vertical="center" wrapText="1"/>
      <protection locked="0"/>
    </xf>
    <xf numFmtId="0" fontId="28" fillId="0" borderId="0" xfId="6" applyFont="1" applyAlignment="1">
      <alignment vertical="center"/>
    </xf>
    <xf numFmtId="49" fontId="28" fillId="0" borderId="11" xfId="4" applyNumberFormat="1" applyFont="1" applyFill="1" applyBorder="1" applyAlignment="1" applyProtection="1">
      <alignment horizontal="center" vertical="center" wrapText="1"/>
      <protection locked="0"/>
    </xf>
    <xf numFmtId="43" fontId="28" fillId="0" borderId="0" xfId="3" applyNumberFormat="1" applyFont="1" applyAlignment="1" applyProtection="1">
      <alignment horizontal="center" vertical="center"/>
      <protection locked="0"/>
    </xf>
    <xf numFmtId="0" fontId="28" fillId="0" borderId="0" xfId="3" applyFont="1" applyAlignment="1" applyProtection="1">
      <alignment horizontal="center" vertical="center"/>
      <protection locked="0"/>
    </xf>
    <xf numFmtId="165" fontId="28" fillId="0" borderId="0" xfId="5" applyNumberFormat="1" applyFont="1" applyBorder="1" applyAlignment="1" applyProtection="1">
      <alignment horizontal="center" vertical="center"/>
      <protection locked="0"/>
    </xf>
    <xf numFmtId="0" fontId="28" fillId="0" borderId="10" xfId="6" applyFont="1" applyBorder="1" applyAlignment="1">
      <alignment vertical="center"/>
    </xf>
    <xf numFmtId="0" fontId="28" fillId="0" borderId="0" xfId="6" applyFont="1" applyAlignment="1">
      <alignment horizontal="left" vertical="center"/>
    </xf>
    <xf numFmtId="165" fontId="28" fillId="0" borderId="0" xfId="5" applyNumberFormat="1" applyFont="1" applyFill="1" applyBorder="1" applyAlignment="1" applyProtection="1">
      <alignment horizontal="center" vertical="center"/>
      <protection locked="0"/>
    </xf>
    <xf numFmtId="43" fontId="28" fillId="0" borderId="4" xfId="3" applyNumberFormat="1" applyFont="1" applyBorder="1" applyAlignment="1" applyProtection="1">
      <alignment horizontal="center" vertical="center"/>
      <protection locked="0"/>
    </xf>
    <xf numFmtId="0" fontId="28" fillId="0" borderId="4" xfId="3" applyFont="1" applyBorder="1" applyAlignment="1" applyProtection="1">
      <alignment horizontal="center" vertical="center" wrapText="1"/>
      <protection locked="0"/>
    </xf>
    <xf numFmtId="4" fontId="28" fillId="0" borderId="4" xfId="3" applyNumberFormat="1" applyFont="1" applyBorder="1" applyAlignment="1" applyProtection="1">
      <alignment horizontal="center" vertical="center" wrapText="1"/>
      <protection locked="0"/>
    </xf>
    <xf numFmtId="0" fontId="28" fillId="0" borderId="11" xfId="3" applyFont="1" applyBorder="1" applyAlignment="1" applyProtection="1">
      <alignment vertical="center" wrapText="1"/>
      <protection locked="0"/>
    </xf>
    <xf numFmtId="0" fontId="28" fillId="0" borderId="0" xfId="3" applyFont="1" applyAlignment="1" applyProtection="1">
      <alignment vertical="center" wrapText="1"/>
      <protection locked="0"/>
    </xf>
    <xf numFmtId="0" fontId="28" fillId="0" borderId="10" xfId="3" applyFont="1" applyBorder="1" applyAlignment="1" applyProtection="1">
      <alignment vertical="center" wrapText="1"/>
      <protection locked="0"/>
    </xf>
    <xf numFmtId="0" fontId="28" fillId="0" borderId="14" xfId="3" applyFont="1" applyBorder="1" applyAlignment="1" applyProtection="1">
      <alignment vertical="center" wrapText="1"/>
      <protection locked="0"/>
    </xf>
    <xf numFmtId="0" fontId="28" fillId="0" borderId="9" xfId="3" applyFont="1" applyBorder="1" applyAlignment="1" applyProtection="1">
      <alignment vertical="center" wrapText="1"/>
      <protection locked="0"/>
    </xf>
    <xf numFmtId="0" fontId="28" fillId="0" borderId="11" xfId="6" applyFont="1" applyBorder="1" applyAlignment="1">
      <alignment vertical="center"/>
    </xf>
    <xf numFmtId="175" fontId="28" fillId="0" borderId="4" xfId="3" applyNumberFormat="1" applyFont="1" applyBorder="1" applyAlignment="1" applyProtection="1">
      <alignment horizontal="center" vertical="center" wrapText="1"/>
      <protection locked="0"/>
    </xf>
    <xf numFmtId="0" fontId="28" fillId="16" borderId="0" xfId="6" applyFont="1" applyFill="1" applyAlignment="1">
      <alignment vertical="center"/>
    </xf>
    <xf numFmtId="4" fontId="28" fillId="0" borderId="6" xfId="3" applyNumberFormat="1" applyFont="1" applyBorder="1" applyAlignment="1" applyProtection="1">
      <alignment horizontal="center" vertical="center" wrapText="1"/>
      <protection locked="0"/>
    </xf>
    <xf numFmtId="4" fontId="28" fillId="16" borderId="0" xfId="3" applyNumberFormat="1" applyFont="1" applyFill="1" applyAlignment="1" applyProtection="1">
      <alignment horizontal="center" vertical="center" wrapText="1"/>
      <protection locked="0"/>
    </xf>
    <xf numFmtId="0" fontId="28" fillId="16" borderId="0" xfId="3" applyFont="1" applyFill="1" applyAlignment="1" applyProtection="1">
      <alignment vertical="center" wrapText="1"/>
      <protection locked="0"/>
    </xf>
    <xf numFmtId="0" fontId="28" fillId="16" borderId="10" xfId="3" applyFont="1" applyFill="1" applyBorder="1" applyAlignment="1" applyProtection="1">
      <alignment vertical="center" wrapText="1"/>
      <protection locked="0"/>
    </xf>
    <xf numFmtId="0" fontId="28" fillId="0" borderId="11" xfId="3" applyFont="1" applyBorder="1" applyAlignment="1" applyProtection="1">
      <alignment horizontal="center" vertical="center" wrapText="1"/>
      <protection locked="0"/>
    </xf>
    <xf numFmtId="0" fontId="28" fillId="0" borderId="15" xfId="3" applyFont="1" applyBorder="1" applyAlignment="1" applyProtection="1">
      <alignment vertical="center" wrapText="1"/>
      <protection locked="0"/>
    </xf>
    <xf numFmtId="0" fontId="32" fillId="0" borderId="11" xfId="3" applyFont="1" applyBorder="1" applyAlignment="1">
      <alignment horizontal="center" vertical="center" wrapText="1"/>
    </xf>
    <xf numFmtId="0" fontId="32" fillId="0" borderId="9" xfId="3" applyFont="1" applyBorder="1" applyAlignment="1">
      <alignment horizontal="left" vertical="center"/>
    </xf>
    <xf numFmtId="0" fontId="32" fillId="0" borderId="9" xfId="3" applyFont="1" applyBorder="1" applyAlignment="1">
      <alignment horizontal="center" vertical="center" wrapText="1"/>
    </xf>
    <xf numFmtId="0" fontId="28" fillId="0" borderId="0" xfId="3" applyFont="1" applyAlignment="1">
      <alignment horizontal="right" vertical="center"/>
    </xf>
    <xf numFmtId="0" fontId="28" fillId="0" borderId="11" xfId="3" applyFont="1" applyBorder="1" applyAlignment="1">
      <alignment horizontal="center" vertical="center" wrapText="1"/>
    </xf>
    <xf numFmtId="0" fontId="28" fillId="0" borderId="0" xfId="3" applyFont="1" applyAlignment="1">
      <alignment horizontal="left" vertical="center"/>
    </xf>
    <xf numFmtId="0" fontId="28" fillId="0" borderId="0" xfId="3" applyFont="1" applyAlignment="1">
      <alignment horizontal="right" vertical="center" wrapText="1"/>
    </xf>
    <xf numFmtId="0" fontId="28" fillId="0" borderId="14" xfId="3" applyFont="1" applyBorder="1" applyAlignment="1">
      <alignment horizontal="center" vertical="center" wrapText="1"/>
    </xf>
    <xf numFmtId="0" fontId="28" fillId="0" borderId="9" xfId="3" applyFont="1" applyBorder="1" applyAlignment="1">
      <alignment horizontal="left" vertical="center"/>
    </xf>
    <xf numFmtId="0" fontId="28" fillId="0" borderId="9" xfId="3" applyFont="1" applyBorder="1" applyAlignment="1">
      <alignment horizontal="center" vertical="center" wrapText="1"/>
    </xf>
    <xf numFmtId="0" fontId="28" fillId="0" borderId="9" xfId="3" applyFont="1" applyBorder="1" applyAlignment="1">
      <alignment horizontal="right" vertical="center" wrapText="1"/>
    </xf>
    <xf numFmtId="0" fontId="28" fillId="0" borderId="0" xfId="3" applyFont="1" applyAlignment="1">
      <alignment horizontal="center" vertical="center" wrapText="1"/>
    </xf>
    <xf numFmtId="0" fontId="28" fillId="0" borderId="0" xfId="3" applyFont="1" applyAlignment="1">
      <alignment vertical="center"/>
    </xf>
    <xf numFmtId="0" fontId="28" fillId="0" borderId="0" xfId="3" applyFont="1" applyAlignment="1">
      <alignment horizontal="center" vertical="center"/>
    </xf>
    <xf numFmtId="4" fontId="45" fillId="0" borderId="4" xfId="0" applyNumberFormat="1" applyFont="1" applyBorder="1" applyAlignment="1">
      <alignment horizontal="center" vertical="center" wrapText="1"/>
    </xf>
    <xf numFmtId="0" fontId="44" fillId="13" borderId="3" xfId="3" applyFont="1" applyFill="1" applyBorder="1"/>
    <xf numFmtId="0" fontId="44" fillId="13" borderId="8" xfId="3" applyFont="1" applyFill="1" applyBorder="1"/>
    <xf numFmtId="0" fontId="44" fillId="13" borderId="8" xfId="3" applyFont="1" applyFill="1" applyBorder="1" applyAlignment="1">
      <alignment wrapText="1"/>
    </xf>
    <xf numFmtId="0" fontId="44" fillId="13" borderId="0" xfId="3" applyFont="1" applyFill="1"/>
    <xf numFmtId="0" fontId="43" fillId="13" borderId="4" xfId="3" applyFont="1" applyFill="1" applyBorder="1" applyAlignment="1">
      <alignment horizontal="center" vertical="center"/>
    </xf>
    <xf numFmtId="49" fontId="50" fillId="13" borderId="4" xfId="3" applyNumberFormat="1" applyFont="1" applyFill="1" applyBorder="1" applyAlignment="1">
      <alignment horizontal="center" vertical="center" wrapText="1"/>
    </xf>
    <xf numFmtId="10" fontId="50" fillId="13" borderId="4" xfId="3" applyNumberFormat="1" applyFont="1" applyFill="1" applyBorder="1" applyAlignment="1">
      <alignment horizontal="center" vertical="center" wrapText="1"/>
    </xf>
    <xf numFmtId="10" fontId="50" fillId="2" borderId="4" xfId="3" applyNumberFormat="1" applyFont="1" applyFill="1" applyBorder="1" applyAlignment="1">
      <alignment horizontal="center" vertical="center" wrapText="1"/>
    </xf>
    <xf numFmtId="0" fontId="44" fillId="13" borderId="0" xfId="3" applyFont="1" applyFill="1" applyAlignment="1">
      <alignment vertical="center"/>
    </xf>
    <xf numFmtId="49" fontId="51" fillId="13" borderId="4" xfId="3" applyNumberFormat="1" applyFont="1" applyFill="1" applyBorder="1" applyAlignment="1">
      <alignment horizontal="center" vertical="center" wrapText="1"/>
    </xf>
    <xf numFmtId="0" fontId="43" fillId="13" borderId="11" xfId="3" applyFont="1" applyFill="1" applyBorder="1" applyAlignment="1">
      <alignment wrapText="1"/>
    </xf>
    <xf numFmtId="0" fontId="43" fillId="13" borderId="0" xfId="3" applyFont="1" applyFill="1" applyAlignment="1">
      <alignment wrapText="1"/>
    </xf>
    <xf numFmtId="0" fontId="44" fillId="0" borderId="9" xfId="3" applyFont="1" applyBorder="1" applyAlignment="1">
      <alignment vertical="center"/>
    </xf>
    <xf numFmtId="0" fontId="44" fillId="13" borderId="0" xfId="3" applyFont="1" applyFill="1" applyAlignment="1">
      <alignment wrapText="1"/>
    </xf>
    <xf numFmtId="0" fontId="43" fillId="13" borderId="11" xfId="3" applyFont="1" applyFill="1" applyBorder="1"/>
    <xf numFmtId="0" fontId="43" fillId="0" borderId="0" xfId="3" applyFont="1" applyAlignment="1">
      <alignment vertical="center"/>
    </xf>
    <xf numFmtId="0" fontId="44" fillId="13" borderId="11" xfId="3" applyFont="1" applyFill="1" applyBorder="1"/>
    <xf numFmtId="0" fontId="48" fillId="13" borderId="11" xfId="3" applyFont="1" applyFill="1" applyBorder="1"/>
    <xf numFmtId="0" fontId="48" fillId="13" borderId="0" xfId="3" applyFont="1" applyFill="1" applyAlignment="1">
      <alignment wrapText="1"/>
    </xf>
    <xf numFmtId="0" fontId="43" fillId="13" borderId="0" xfId="3" applyFont="1" applyFill="1" applyAlignment="1">
      <alignment horizontal="right"/>
    </xf>
    <xf numFmtId="0" fontId="44" fillId="13" borderId="14" xfId="3" applyFont="1" applyFill="1" applyBorder="1"/>
    <xf numFmtId="0" fontId="44" fillId="13" borderId="9" xfId="3" applyFont="1" applyFill="1" applyBorder="1"/>
    <xf numFmtId="0" fontId="44" fillId="13" borderId="9" xfId="3" applyFont="1" applyFill="1" applyBorder="1" applyAlignment="1">
      <alignment wrapText="1"/>
    </xf>
    <xf numFmtId="176" fontId="51" fillId="13" borderId="4" xfId="3" applyNumberFormat="1" applyFont="1" applyFill="1" applyBorder="1" applyAlignment="1">
      <alignment horizontal="center" vertical="center" wrapText="1"/>
    </xf>
    <xf numFmtId="176" fontId="51" fillId="13" borderId="4" xfId="66" applyNumberFormat="1" applyFont="1" applyFill="1" applyBorder="1" applyAlignment="1">
      <alignment horizontal="center" vertical="center" wrapText="1"/>
    </xf>
    <xf numFmtId="176" fontId="50" fillId="13" borderId="4" xfId="3" applyNumberFormat="1" applyFont="1" applyFill="1" applyBorder="1" applyAlignment="1">
      <alignment horizontal="center" vertical="center" wrapText="1"/>
    </xf>
    <xf numFmtId="0" fontId="29" fillId="5" borderId="11" xfId="3" applyFont="1" applyFill="1" applyBorder="1" applyAlignment="1" applyProtection="1">
      <alignment horizontal="center" vertical="center" wrapText="1"/>
      <protection locked="0"/>
    </xf>
    <xf numFmtId="4" fontId="28" fillId="0" borderId="11" xfId="3" applyNumberFormat="1" applyFont="1" applyBorder="1" applyAlignment="1" applyProtection="1">
      <alignment horizontal="center" vertical="center" wrapText="1"/>
      <protection locked="0"/>
    </xf>
    <xf numFmtId="0" fontId="28" fillId="17" borderId="10" xfId="3" applyFont="1" applyFill="1" applyBorder="1" applyAlignment="1" applyProtection="1">
      <alignment horizontal="center" vertical="center" wrapText="1"/>
      <protection locked="0"/>
    </xf>
    <xf numFmtId="4" fontId="28" fillId="16" borderId="11" xfId="3" applyNumberFormat="1" applyFont="1" applyFill="1" applyBorder="1" applyAlignment="1" applyProtection="1">
      <alignment horizontal="center" vertical="center" wrapText="1"/>
      <protection locked="0"/>
    </xf>
    <xf numFmtId="0" fontId="28" fillId="0" borderId="10" xfId="3" applyFont="1" applyBorder="1" applyAlignment="1">
      <alignment horizontal="center" vertical="center"/>
    </xf>
    <xf numFmtId="0" fontId="32" fillId="0" borderId="10" xfId="3" applyFont="1" applyBorder="1" applyAlignment="1">
      <alignment horizontal="center" vertical="center"/>
    </xf>
    <xf numFmtId="165" fontId="28" fillId="0" borderId="0" xfId="5" applyNumberFormat="1" applyFont="1" applyBorder="1" applyAlignment="1" applyProtection="1">
      <alignment horizontal="left" vertical="center"/>
      <protection hidden="1"/>
    </xf>
    <xf numFmtId="165" fontId="28" fillId="0" borderId="0" xfId="5" applyNumberFormat="1" applyFont="1" applyFill="1" applyBorder="1" applyAlignment="1" applyProtection="1">
      <alignment horizontal="left" vertical="center"/>
      <protection hidden="1"/>
    </xf>
    <xf numFmtId="4" fontId="28" fillId="14" borderId="4" xfId="8" applyNumberFormat="1" applyFont="1" applyFill="1" applyBorder="1" applyAlignment="1" applyProtection="1">
      <alignment horizontal="center" vertical="center"/>
      <protection hidden="1"/>
    </xf>
    <xf numFmtId="165" fontId="28" fillId="14" borderId="4" xfId="8" applyNumberFormat="1" applyFont="1" applyFill="1" applyBorder="1" applyAlignment="1">
      <alignment horizontal="left" vertical="center"/>
    </xf>
    <xf numFmtId="4" fontId="28" fillId="14" borderId="4" xfId="3" applyNumberFormat="1" applyFont="1" applyFill="1" applyBorder="1" applyAlignment="1" applyProtection="1">
      <alignment horizontal="center" vertical="center" wrapText="1"/>
      <protection locked="0"/>
    </xf>
    <xf numFmtId="0" fontId="28" fillId="14" borderId="4" xfId="3" applyFont="1" applyFill="1" applyBorder="1" applyAlignment="1" applyProtection="1">
      <alignment horizontal="center" vertical="center" wrapText="1"/>
      <protection locked="0"/>
    </xf>
    <xf numFmtId="4" fontId="28" fillId="15" borderId="13" xfId="3" applyNumberFormat="1" applyFont="1" applyFill="1" applyBorder="1" applyAlignment="1" applyProtection="1">
      <alignment horizontal="center" vertical="center" wrapText="1"/>
      <protection locked="0"/>
    </xf>
    <xf numFmtId="4" fontId="28" fillId="15" borderId="24" xfId="3" applyNumberFormat="1" applyFont="1" applyFill="1" applyBorder="1" applyAlignment="1" applyProtection="1">
      <alignment horizontal="center" vertical="center" wrapText="1"/>
      <protection locked="0"/>
    </xf>
    <xf numFmtId="4" fontId="28" fillId="15" borderId="27" xfId="3" applyNumberFormat="1" applyFont="1" applyFill="1" applyBorder="1" applyAlignment="1" applyProtection="1">
      <alignment horizontal="center" vertical="center" wrapText="1"/>
      <protection locked="0"/>
    </xf>
    <xf numFmtId="4" fontId="28" fillId="14" borderId="21" xfId="3" applyNumberFormat="1" applyFont="1" applyFill="1" applyBorder="1" applyAlignment="1" applyProtection="1">
      <alignment horizontal="center" vertical="center" wrapText="1"/>
      <protection locked="0"/>
    </xf>
    <xf numFmtId="4" fontId="33" fillId="16" borderId="0" xfId="3" applyNumberFormat="1" applyFont="1" applyFill="1" applyAlignment="1" applyProtection="1">
      <alignment horizontal="center" vertical="center" wrapText="1"/>
      <protection locked="0"/>
    </xf>
    <xf numFmtId="0" fontId="33" fillId="16" borderId="0" xfId="3" applyFont="1" applyFill="1" applyAlignment="1" applyProtection="1">
      <alignment horizontal="center" vertical="center" wrapText="1"/>
      <protection locked="0"/>
    </xf>
    <xf numFmtId="4" fontId="28" fillId="16" borderId="4" xfId="3" applyNumberFormat="1" applyFont="1" applyFill="1" applyBorder="1" applyAlignment="1" applyProtection="1">
      <alignment horizontal="center" vertical="center" wrapText="1"/>
      <protection locked="0"/>
    </xf>
    <xf numFmtId="0" fontId="32" fillId="0" borderId="10" xfId="3" applyFont="1" applyBorder="1" applyAlignment="1">
      <alignment horizontal="center" vertical="center" wrapText="1"/>
    </xf>
    <xf numFmtId="0" fontId="28" fillId="0" borderId="10" xfId="3" applyFont="1" applyBorder="1" applyAlignment="1">
      <alignment horizontal="center" vertical="center" wrapText="1"/>
    </xf>
    <xf numFmtId="0" fontId="28" fillId="0" borderId="15" xfId="3" applyFont="1" applyBorder="1" applyAlignment="1">
      <alignment horizontal="center" vertical="center" wrapText="1"/>
    </xf>
    <xf numFmtId="0" fontId="29" fillId="4" borderId="11" xfId="3" applyFont="1" applyFill="1" applyBorder="1" applyAlignment="1" applyProtection="1">
      <alignment horizontal="center" vertical="center"/>
      <protection locked="0"/>
    </xf>
    <xf numFmtId="3" fontId="29" fillId="5" borderId="11" xfId="3" applyNumberFormat="1" applyFont="1" applyFill="1" applyBorder="1" applyAlignment="1" applyProtection="1">
      <alignment horizontal="center" vertical="center" wrapText="1"/>
      <protection locked="0"/>
    </xf>
    <xf numFmtId="0" fontId="31" fillId="3" borderId="5" xfId="0" applyFont="1" applyFill="1" applyBorder="1" applyAlignment="1">
      <alignment horizontal="center" vertical="center" wrapText="1"/>
    </xf>
    <xf numFmtId="49" fontId="31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left" vertical="center" wrapText="1"/>
    </xf>
    <xf numFmtId="2" fontId="33" fillId="3" borderId="1" xfId="2" applyNumberFormat="1" applyFont="1" applyFill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center" wrapText="1"/>
    </xf>
    <xf numFmtId="176" fontId="31" fillId="3" borderId="6" xfId="0" applyNumberFormat="1" applyFont="1" applyFill="1" applyBorder="1" applyAlignment="1">
      <alignment horizontal="center" vertical="center" wrapText="1"/>
    </xf>
    <xf numFmtId="4" fontId="31" fillId="3" borderId="1" xfId="0" applyNumberFormat="1" applyFont="1" applyFill="1" applyBorder="1" applyAlignment="1">
      <alignment horizontal="center" vertical="center" wrapText="1"/>
    </xf>
    <xf numFmtId="2" fontId="31" fillId="3" borderId="1" xfId="2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53" fillId="0" borderId="4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 wrapText="1"/>
    </xf>
    <xf numFmtId="4" fontId="53" fillId="0" borderId="4" xfId="0" applyNumberFormat="1" applyFont="1" applyBorder="1" applyAlignment="1">
      <alignment horizontal="center" vertical="center" wrapText="1"/>
    </xf>
    <xf numFmtId="0" fontId="29" fillId="0" borderId="8" xfId="3" applyFont="1" applyBorder="1" applyAlignment="1">
      <alignment horizontal="center" vertical="center"/>
    </xf>
    <xf numFmtId="0" fontId="28" fillId="0" borderId="9" xfId="3" applyFont="1" applyBorder="1" applyAlignment="1">
      <alignment horizontal="center" vertical="center"/>
    </xf>
    <xf numFmtId="0" fontId="28" fillId="13" borderId="0" xfId="3" applyFont="1" applyFill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4" fontId="28" fillId="14" borderId="0" xfId="8" applyNumberFormat="1" applyFont="1" applyFill="1" applyBorder="1" applyAlignment="1" applyProtection="1">
      <alignment horizontal="center" vertical="center"/>
      <protection hidden="1"/>
    </xf>
    <xf numFmtId="165" fontId="28" fillId="14" borderId="0" xfId="8" applyNumberFormat="1" applyFont="1" applyFill="1" applyBorder="1" applyAlignment="1">
      <alignment horizontal="center" vertical="center"/>
    </xf>
    <xf numFmtId="4" fontId="28" fillId="15" borderId="0" xfId="3" applyNumberFormat="1" applyFont="1" applyFill="1" applyAlignment="1" applyProtection="1">
      <alignment horizontal="center" vertical="center" wrapText="1"/>
      <protection locked="0"/>
    </xf>
    <xf numFmtId="4" fontId="28" fillId="14" borderId="0" xfId="3" applyNumberFormat="1" applyFont="1" applyFill="1" applyAlignment="1" applyProtection="1">
      <alignment horizontal="center" vertical="center" wrapText="1"/>
      <protection locked="0"/>
    </xf>
    <xf numFmtId="0" fontId="28" fillId="14" borderId="0" xfId="3" applyFont="1" applyFill="1" applyAlignment="1" applyProtection="1">
      <alignment horizontal="center" vertical="center" wrapText="1"/>
      <protection locked="0"/>
    </xf>
    <xf numFmtId="4" fontId="42" fillId="0" borderId="0" xfId="3" applyNumberFormat="1" applyFont="1" applyAlignment="1" applyProtection="1">
      <alignment horizontal="center" vertical="center" wrapText="1"/>
      <protection locked="0"/>
    </xf>
    <xf numFmtId="4" fontId="28" fillId="16" borderId="0" xfId="8" applyNumberFormat="1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Alignment="1">
      <alignment horizontal="center" vertical="center"/>
    </xf>
    <xf numFmtId="0" fontId="28" fillId="16" borderId="11" xfId="3" applyFont="1" applyFill="1" applyBorder="1" applyAlignment="1" applyProtection="1">
      <alignment horizontal="center" vertical="center" wrapText="1"/>
      <protection locked="0"/>
    </xf>
    <xf numFmtId="0" fontId="28" fillId="16" borderId="0" xfId="3" applyFont="1" applyFill="1" applyAlignment="1" applyProtection="1">
      <alignment horizontal="center" vertical="center" wrapText="1"/>
      <protection locked="0"/>
    </xf>
    <xf numFmtId="0" fontId="28" fillId="16" borderId="10" xfId="3" applyFont="1" applyFill="1" applyBorder="1" applyAlignment="1" applyProtection="1">
      <alignment horizontal="center" vertical="center" wrapText="1"/>
      <protection locked="0"/>
    </xf>
    <xf numFmtId="4" fontId="28" fillId="17" borderId="0" xfId="3" applyNumberFormat="1" applyFont="1" applyFill="1" applyAlignment="1" applyProtection="1">
      <alignment horizontal="center" vertical="center" wrapText="1"/>
      <protection locked="0"/>
    </xf>
    <xf numFmtId="4" fontId="28" fillId="2" borderId="11" xfId="3" applyNumberFormat="1" applyFont="1" applyFill="1" applyBorder="1" applyAlignment="1" applyProtection="1">
      <alignment horizontal="center" vertical="center" wrapText="1"/>
      <protection locked="0"/>
    </xf>
    <xf numFmtId="4" fontId="28" fillId="2" borderId="0" xfId="3" applyNumberFormat="1" applyFont="1" applyFill="1" applyAlignment="1" applyProtection="1">
      <alignment horizontal="center" vertical="center" wrapText="1"/>
      <protection locked="0"/>
    </xf>
    <xf numFmtId="4" fontId="28" fillId="5" borderId="0" xfId="3" applyNumberFormat="1" applyFont="1" applyFill="1" applyAlignment="1" applyProtection="1">
      <alignment horizontal="center" vertical="center" wrapText="1"/>
      <protection locked="0"/>
    </xf>
    <xf numFmtId="0" fontId="28" fillId="2" borderId="0" xfId="3" applyFont="1" applyFill="1" applyAlignment="1" applyProtection="1">
      <alignment horizontal="center" vertical="center" wrapText="1"/>
      <protection locked="0"/>
    </xf>
    <xf numFmtId="0" fontId="28" fillId="0" borderId="0" xfId="3" applyFont="1" applyAlignment="1" applyProtection="1">
      <alignment horizontal="center" vertical="center" wrapText="1"/>
      <protection locked="0"/>
    </xf>
    <xf numFmtId="4" fontId="28" fillId="0" borderId="0" xfId="3" applyNumberFormat="1" applyFont="1" applyAlignment="1" applyProtection="1">
      <alignment horizontal="center" vertical="center" wrapText="1"/>
      <protection locked="0"/>
    </xf>
    <xf numFmtId="0" fontId="32" fillId="0" borderId="0" xfId="3" applyFont="1" applyAlignment="1">
      <alignment horizontal="center" vertical="center" wrapText="1"/>
    </xf>
    <xf numFmtId="4" fontId="28" fillId="0" borderId="13" xfId="3" applyNumberFormat="1" applyFont="1" applyBorder="1" applyAlignment="1" applyProtection="1">
      <alignment horizontal="center" vertical="center" wrapText="1"/>
      <protection locked="0"/>
    </xf>
    <xf numFmtId="0" fontId="28" fillId="0" borderId="13" xfId="3" applyFont="1" applyBorder="1" applyAlignment="1" applyProtection="1">
      <alignment horizontal="center" vertical="center" wrapText="1"/>
      <protection locked="0"/>
    </xf>
    <xf numFmtId="0" fontId="28" fillId="5" borderId="11" xfId="3" applyFont="1" applyFill="1" applyBorder="1" applyAlignment="1" applyProtection="1">
      <alignment horizontal="center" vertical="center" wrapText="1"/>
      <protection locked="0"/>
    </xf>
    <xf numFmtId="0" fontId="28" fillId="5" borderId="0" xfId="3" applyFont="1" applyFill="1" applyAlignment="1" applyProtection="1">
      <alignment horizontal="center" vertical="center" wrapText="1"/>
      <protection locked="0"/>
    </xf>
    <xf numFmtId="0" fontId="56" fillId="0" borderId="4" xfId="0" applyFont="1" applyBorder="1" applyAlignment="1">
      <alignment horizontal="center" vertical="center" wrapText="1"/>
    </xf>
    <xf numFmtId="10" fontId="57" fillId="16" borderId="4" xfId="0" applyNumberFormat="1" applyFont="1" applyFill="1" applyBorder="1" applyAlignment="1">
      <alignment horizontal="center" vertical="center"/>
    </xf>
    <xf numFmtId="0" fontId="56" fillId="0" borderId="4" xfId="0" applyFont="1" applyBorder="1" applyAlignment="1">
      <alignment horizontal="center" vertical="center"/>
    </xf>
    <xf numFmtId="10" fontId="57" fillId="16" borderId="4" xfId="1" applyNumberFormat="1" applyFont="1" applyFill="1" applyBorder="1" applyAlignment="1">
      <alignment horizontal="center" vertical="center"/>
    </xf>
    <xf numFmtId="0" fontId="33" fillId="0" borderId="5" xfId="0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4" fontId="45" fillId="0" borderId="1" xfId="0" applyNumberFormat="1" applyFont="1" applyBorder="1" applyAlignment="1">
      <alignment horizontal="center" vertical="center" wrapText="1"/>
    </xf>
    <xf numFmtId="176" fontId="33" fillId="0" borderId="1" xfId="0" applyNumberFormat="1" applyFont="1" applyBorder="1" applyAlignment="1">
      <alignment horizontal="center" vertical="center" wrapText="1"/>
    </xf>
    <xf numFmtId="176" fontId="33" fillId="0" borderId="6" xfId="0" applyNumberFormat="1" applyFont="1" applyBorder="1" applyAlignment="1">
      <alignment horizontal="center" vertical="center" wrapText="1"/>
    </xf>
    <xf numFmtId="4" fontId="28" fillId="15" borderId="10" xfId="3" applyNumberFormat="1" applyFont="1" applyFill="1" applyBorder="1" applyAlignment="1" applyProtection="1">
      <alignment horizontal="center" vertical="center" wrapText="1"/>
      <protection locked="0"/>
    </xf>
    <xf numFmtId="43" fontId="28" fillId="0" borderId="11" xfId="3" applyNumberFormat="1" applyFont="1" applyBorder="1" applyAlignment="1" applyProtection="1">
      <alignment horizontal="center" vertical="center"/>
      <protection locked="0"/>
    </xf>
    <xf numFmtId="0" fontId="61" fillId="0" borderId="6" xfId="0" applyFont="1" applyBorder="1" applyAlignment="1">
      <alignment horizontal="center" vertical="center" wrapText="1"/>
    </xf>
    <xf numFmtId="177" fontId="61" fillId="0" borderId="6" xfId="0" applyNumberFormat="1" applyFont="1" applyBorder="1" applyAlignment="1">
      <alignment horizontal="center" vertical="center"/>
    </xf>
    <xf numFmtId="0" fontId="62" fillId="0" borderId="4" xfId="0" applyFont="1" applyBorder="1" applyAlignment="1">
      <alignment horizontal="center" vertical="center"/>
    </xf>
    <xf numFmtId="0" fontId="62" fillId="18" borderId="35" xfId="0" applyFont="1" applyFill="1" applyBorder="1" applyAlignment="1" applyProtection="1">
      <alignment horizontal="center" vertical="center" wrapText="1"/>
      <protection locked="0"/>
    </xf>
    <xf numFmtId="0" fontId="62" fillId="18" borderId="35" xfId="0" applyFont="1" applyFill="1" applyBorder="1" applyAlignment="1" applyProtection="1">
      <alignment horizontal="left" vertical="center" wrapText="1"/>
      <protection locked="0"/>
    </xf>
    <xf numFmtId="0" fontId="62" fillId="18" borderId="35" xfId="0" applyFont="1" applyFill="1" applyBorder="1" applyAlignment="1" applyProtection="1">
      <alignment vertical="center" wrapText="1"/>
      <protection locked="0"/>
    </xf>
    <xf numFmtId="178" fontId="62" fillId="18" borderId="35" xfId="0" applyNumberFormat="1" applyFont="1" applyFill="1" applyBorder="1" applyAlignment="1" applyProtection="1">
      <alignment vertical="center" wrapText="1"/>
      <protection locked="0"/>
    </xf>
    <xf numFmtId="177" fontId="62" fillId="18" borderId="35" xfId="0" applyNumberFormat="1" applyFont="1" applyFill="1" applyBorder="1" applyAlignment="1" applyProtection="1">
      <alignment vertical="center" wrapText="1"/>
      <protection locked="0"/>
    </xf>
    <xf numFmtId="0" fontId="62" fillId="18" borderId="34" xfId="0" applyFont="1" applyFill="1" applyBorder="1" applyAlignment="1" applyProtection="1">
      <alignment vertical="center" wrapText="1"/>
      <protection locked="0"/>
    </xf>
    <xf numFmtId="0" fontId="62" fillId="18" borderId="34" xfId="0" applyFont="1" applyFill="1" applyBorder="1" applyAlignment="1" applyProtection="1">
      <alignment horizontal="center" vertical="center" wrapText="1"/>
      <protection locked="0"/>
    </xf>
    <xf numFmtId="177" fontId="62" fillId="0" borderId="35" xfId="0" applyNumberFormat="1" applyFont="1" applyBorder="1" applyAlignment="1">
      <alignment vertical="center"/>
    </xf>
    <xf numFmtId="0" fontId="36" fillId="0" borderId="9" xfId="0" applyFont="1" applyBorder="1" applyAlignment="1">
      <alignment horizontal="center" vertical="center"/>
    </xf>
    <xf numFmtId="179" fontId="28" fillId="0" borderId="10" xfId="0" applyNumberFormat="1" applyFont="1" applyBorder="1"/>
    <xf numFmtId="0" fontId="29" fillId="0" borderId="0" xfId="0" applyFont="1" applyAlignment="1">
      <alignment horizontal="center" vertical="center"/>
    </xf>
    <xf numFmtId="0" fontId="28" fillId="0" borderId="9" xfId="0" applyFont="1" applyBorder="1"/>
    <xf numFmtId="0" fontId="28" fillId="0" borderId="14" xfId="0" applyFont="1" applyBorder="1"/>
    <xf numFmtId="0" fontId="28" fillId="0" borderId="15" xfId="0" applyFont="1" applyBorder="1"/>
    <xf numFmtId="0" fontId="62" fillId="18" borderId="0" xfId="0" applyFont="1" applyFill="1" applyAlignment="1" applyProtection="1">
      <alignment horizontal="left" vertical="center" wrapText="1"/>
      <protection locked="0"/>
    </xf>
    <xf numFmtId="0" fontId="62" fillId="18" borderId="12" xfId="0" applyFont="1" applyFill="1" applyBorder="1" applyAlignment="1" applyProtection="1">
      <alignment horizontal="center" vertical="center"/>
      <protection locked="0"/>
    </xf>
    <xf numFmtId="17" fontId="62" fillId="18" borderId="4" xfId="0" applyNumberFormat="1" applyFont="1" applyFill="1" applyBorder="1" applyAlignment="1" applyProtection="1">
      <alignment horizontal="center" vertical="center" wrapText="1"/>
      <protection locked="0"/>
    </xf>
    <xf numFmtId="0" fontId="62" fillId="0" borderId="4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14" fontId="63" fillId="0" borderId="6" xfId="0" applyNumberFormat="1" applyFont="1" applyBorder="1" applyAlignment="1">
      <alignment horizontal="center" vertical="center"/>
    </xf>
    <xf numFmtId="178" fontId="62" fillId="18" borderId="34" xfId="0" applyNumberFormat="1" applyFont="1" applyFill="1" applyBorder="1" applyAlignment="1" applyProtection="1">
      <alignment vertical="center" wrapText="1"/>
      <protection locked="0"/>
    </xf>
    <xf numFmtId="0" fontId="62" fillId="18" borderId="33" xfId="0" applyFont="1" applyFill="1" applyBorder="1" applyAlignment="1" applyProtection="1">
      <alignment horizontal="center" vertical="center" wrapText="1"/>
      <protection locked="0"/>
    </xf>
    <xf numFmtId="0" fontId="62" fillId="18" borderId="36" xfId="0" applyFont="1" applyFill="1" applyBorder="1" applyAlignment="1" applyProtection="1">
      <alignment horizontal="center" vertical="center" wrapText="1"/>
      <protection locked="0"/>
    </xf>
    <xf numFmtId="0" fontId="62" fillId="18" borderId="13" xfId="0" applyFont="1" applyFill="1" applyBorder="1" applyAlignment="1" applyProtection="1">
      <alignment vertical="center" wrapText="1"/>
      <protection locked="0"/>
    </xf>
    <xf numFmtId="177" fontId="62" fillId="0" borderId="13" xfId="0" applyNumberFormat="1" applyFont="1" applyBorder="1" applyAlignment="1">
      <alignment horizontal="center" vertical="center"/>
    </xf>
    <xf numFmtId="177" fontId="62" fillId="0" borderId="34" xfId="0" applyNumberFormat="1" applyFont="1" applyBorder="1" applyAlignment="1">
      <alignment horizontal="center" vertical="center"/>
    </xf>
    <xf numFmtId="177" fontId="62" fillId="0" borderId="34" xfId="0" quotePrefix="1" applyNumberFormat="1" applyFont="1" applyBorder="1" applyAlignment="1">
      <alignment horizontal="center" vertical="center"/>
    </xf>
    <xf numFmtId="177" fontId="62" fillId="0" borderId="35" xfId="0" quotePrefix="1" applyNumberFormat="1" applyFont="1" applyBorder="1" applyAlignment="1">
      <alignment horizontal="center" vertical="center"/>
    </xf>
    <xf numFmtId="4" fontId="33" fillId="0" borderId="5" xfId="0" applyNumberFormat="1" applyFont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center" vertical="center" wrapText="1"/>
    </xf>
    <xf numFmtId="4" fontId="33" fillId="0" borderId="6" xfId="0" applyNumberFormat="1" applyFont="1" applyBorder="1" applyAlignment="1">
      <alignment horizontal="center" vertical="center" wrapText="1"/>
    </xf>
    <xf numFmtId="4" fontId="28" fillId="5" borderId="0" xfId="8" applyNumberFormat="1" applyFont="1" applyFill="1" applyBorder="1" applyAlignment="1" applyProtection="1">
      <alignment horizontal="center" vertical="center" wrapText="1"/>
      <protection hidden="1"/>
    </xf>
    <xf numFmtId="4" fontId="28" fillId="16" borderId="5" xfId="3" applyNumberFormat="1" applyFont="1" applyFill="1" applyBorder="1" applyAlignment="1" applyProtection="1">
      <alignment horizontal="center" vertical="center" wrapText="1"/>
      <protection locked="0"/>
    </xf>
    <xf numFmtId="4" fontId="28" fillId="0" borderId="10" xfId="3" applyNumberFormat="1" applyFont="1" applyBorder="1" applyAlignment="1" applyProtection="1">
      <alignment horizontal="center" vertical="center" wrapText="1"/>
      <protection locked="0"/>
    </xf>
    <xf numFmtId="0" fontId="29" fillId="13" borderId="14" xfId="3" applyFont="1" applyFill="1" applyBorder="1" applyAlignment="1">
      <alignment horizontal="center" vertical="center"/>
    </xf>
    <xf numFmtId="174" fontId="29" fillId="13" borderId="14" xfId="3" applyNumberFormat="1" applyFont="1" applyFill="1" applyBorder="1" applyAlignment="1">
      <alignment horizontal="center" vertical="center"/>
    </xf>
    <xf numFmtId="0" fontId="28" fillId="13" borderId="14" xfId="3" applyFont="1" applyFill="1" applyBorder="1" applyAlignment="1">
      <alignment horizontal="center" vertical="center"/>
    </xf>
    <xf numFmtId="0" fontId="49" fillId="13" borderId="5" xfId="3" applyFont="1" applyFill="1" applyBorder="1"/>
    <xf numFmtId="0" fontId="49" fillId="13" borderId="1" xfId="3" applyFont="1" applyFill="1" applyBorder="1"/>
    <xf numFmtId="10" fontId="44" fillId="13" borderId="0" xfId="3" applyNumberFormat="1" applyFont="1" applyFill="1" applyAlignment="1">
      <alignment vertical="center"/>
    </xf>
    <xf numFmtId="0" fontId="43" fillId="13" borderId="4" xfId="3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9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49" fontId="33" fillId="16" borderId="4" xfId="0" applyNumberFormat="1" applyFont="1" applyFill="1" applyBorder="1" applyAlignment="1">
      <alignment horizontal="center" vertical="center" wrapText="1"/>
    </xf>
    <xf numFmtId="0" fontId="33" fillId="16" borderId="4" xfId="0" applyFont="1" applyFill="1" applyBorder="1" applyAlignment="1">
      <alignment horizontal="left" vertical="center" wrapText="1"/>
    </xf>
    <xf numFmtId="177" fontId="62" fillId="18" borderId="35" xfId="0" applyNumberFormat="1" applyFont="1" applyFill="1" applyBorder="1" applyAlignment="1" applyProtection="1">
      <alignment horizontal="center" vertical="center" wrapText="1"/>
      <protection locked="0"/>
    </xf>
    <xf numFmtId="9" fontId="65" fillId="20" borderId="40" xfId="67" applyNumberFormat="1" applyFont="1" applyFill="1" applyBorder="1" applyAlignment="1">
      <alignment horizontal="center" vertical="center" wrapText="1"/>
    </xf>
    <xf numFmtId="0" fontId="65" fillId="20" borderId="40" xfId="67" applyFont="1" applyFill="1" applyBorder="1" applyAlignment="1">
      <alignment horizontal="center" vertical="center" wrapText="1"/>
    </xf>
    <xf numFmtId="10" fontId="67" fillId="0" borderId="38" xfId="67" applyNumberFormat="1" applyFont="1" applyBorder="1" applyAlignment="1">
      <alignment horizontal="center" vertical="center"/>
    </xf>
    <xf numFmtId="9" fontId="4" fillId="0" borderId="40" xfId="7" applyFont="1" applyBorder="1" applyAlignment="1">
      <alignment horizontal="center" vertical="center"/>
    </xf>
    <xf numFmtId="10" fontId="4" fillId="0" borderId="40" xfId="7" applyNumberFormat="1" applyFont="1" applyBorder="1" applyAlignment="1">
      <alignment horizontal="center" vertical="center"/>
    </xf>
    <xf numFmtId="10" fontId="4" fillId="0" borderId="40" xfId="7" applyNumberFormat="1" applyFont="1" applyFill="1" applyBorder="1" applyAlignment="1">
      <alignment horizontal="center" vertical="center"/>
    </xf>
    <xf numFmtId="10" fontId="4" fillId="0" borderId="40" xfId="67" applyNumberFormat="1" applyFont="1" applyBorder="1" applyAlignment="1">
      <alignment horizontal="center" vertical="center"/>
    </xf>
    <xf numFmtId="10" fontId="4" fillId="0" borderId="38" xfId="67" applyNumberFormat="1" applyFont="1" applyBorder="1" applyAlignment="1">
      <alignment horizontal="center" vertical="center"/>
    </xf>
    <xf numFmtId="10" fontId="67" fillId="0" borderId="40" xfId="7" applyNumberFormat="1" applyFont="1" applyBorder="1" applyAlignment="1">
      <alignment horizontal="center" vertical="center"/>
    </xf>
    <xf numFmtId="10" fontId="4" fillId="21" borderId="40" xfId="7" applyNumberFormat="1" applyFont="1" applyFill="1" applyBorder="1" applyAlignment="1">
      <alignment horizontal="center" vertical="center"/>
    </xf>
    <xf numFmtId="10" fontId="4" fillId="0" borderId="40" xfId="1" applyNumberFormat="1" applyFont="1" applyBorder="1" applyAlignment="1">
      <alignment horizontal="center" vertical="center"/>
    </xf>
    <xf numFmtId="10" fontId="70" fillId="0" borderId="40" xfId="7" applyNumberFormat="1" applyFont="1" applyBorder="1" applyAlignment="1">
      <alignment horizontal="center" vertical="center"/>
    </xf>
    <xf numFmtId="10" fontId="4" fillId="0" borderId="48" xfId="67" applyNumberFormat="1" applyFont="1" applyBorder="1" applyAlignment="1">
      <alignment horizontal="left" vertical="center" wrapText="1"/>
    </xf>
    <xf numFmtId="180" fontId="4" fillId="0" borderId="52" xfId="7" applyNumberFormat="1" applyFont="1" applyBorder="1" applyAlignment="1">
      <alignment horizontal="center" vertical="center"/>
    </xf>
    <xf numFmtId="180" fontId="67" fillId="0" borderId="52" xfId="7" applyNumberFormat="1" applyFont="1" applyBorder="1" applyAlignment="1">
      <alignment horizontal="center" vertical="center"/>
    </xf>
    <xf numFmtId="0" fontId="0" fillId="0" borderId="56" xfId="0" applyBorder="1"/>
    <xf numFmtId="0" fontId="0" fillId="0" borderId="57" xfId="0" applyBorder="1"/>
    <xf numFmtId="14" fontId="28" fillId="0" borderId="0" xfId="0" applyNumberFormat="1" applyFont="1"/>
    <xf numFmtId="0" fontId="28" fillId="0" borderId="0" xfId="0" applyFont="1" applyAlignment="1">
      <alignment horizontal="right"/>
    </xf>
    <xf numFmtId="16" fontId="28" fillId="0" borderId="0" xfId="0" applyNumberFormat="1" applyFont="1"/>
    <xf numFmtId="0" fontId="28" fillId="0" borderId="57" xfId="0" applyFont="1" applyBorder="1"/>
    <xf numFmtId="0" fontId="28" fillId="0" borderId="56" xfId="0" applyFont="1" applyBorder="1" applyAlignment="1">
      <alignment horizontal="right"/>
    </xf>
    <xf numFmtId="0" fontId="28" fillId="0" borderId="56" xfId="0" applyFont="1" applyBorder="1"/>
    <xf numFmtId="0" fontId="28" fillId="0" borderId="44" xfId="0" applyFont="1" applyBorder="1"/>
    <xf numFmtId="0" fontId="28" fillId="0" borderId="58" xfId="0" applyFont="1" applyBorder="1"/>
    <xf numFmtId="0" fontId="28" fillId="0" borderId="59" xfId="0" applyFont="1" applyBorder="1"/>
    <xf numFmtId="177" fontId="30" fillId="0" borderId="0" xfId="0" applyNumberFormat="1" applyFont="1"/>
    <xf numFmtId="0" fontId="28" fillId="0" borderId="11" xfId="3" applyFont="1" applyBorder="1" applyAlignment="1" applyProtection="1">
      <alignment horizontal="left" vertical="center" wrapText="1"/>
      <protection locked="0"/>
    </xf>
    <xf numFmtId="0" fontId="28" fillId="0" borderId="0" xfId="3" applyFont="1" applyAlignment="1" applyProtection="1">
      <alignment horizontal="left" vertical="center" wrapText="1"/>
      <protection locked="0"/>
    </xf>
    <xf numFmtId="0" fontId="28" fillId="0" borderId="10" xfId="3" applyFont="1" applyBorder="1" applyAlignment="1" applyProtection="1">
      <alignment horizontal="left" vertical="center" wrapText="1"/>
      <protection locked="0"/>
    </xf>
    <xf numFmtId="0" fontId="32" fillId="16" borderId="0" xfId="6" applyFont="1" applyFill="1" applyAlignment="1">
      <alignment vertical="center"/>
    </xf>
    <xf numFmtId="0" fontId="32" fillId="16" borderId="11" xfId="3" applyFont="1" applyFill="1" applyBorder="1" applyAlignment="1" applyProtection="1">
      <alignment horizontal="center" vertical="center" wrapText="1"/>
      <protection locked="0"/>
    </xf>
    <xf numFmtId="0" fontId="32" fillId="16" borderId="0" xfId="3" applyFont="1" applyFill="1" applyAlignment="1" applyProtection="1">
      <alignment horizontal="center" vertical="center" wrapText="1"/>
      <protection locked="0"/>
    </xf>
    <xf numFmtId="0" fontId="32" fillId="16" borderId="10" xfId="3" applyFont="1" applyFill="1" applyBorder="1" applyAlignment="1" applyProtection="1">
      <alignment horizontal="center" vertical="center" wrapText="1"/>
      <protection locked="0"/>
    </xf>
    <xf numFmtId="4" fontId="32" fillId="16" borderId="0" xfId="3" applyNumberFormat="1" applyFont="1" applyFill="1" applyAlignment="1" applyProtection="1">
      <alignment horizontal="center" vertical="center" wrapText="1"/>
      <protection locked="0"/>
    </xf>
    <xf numFmtId="4" fontId="32" fillId="16" borderId="2" xfId="3" applyNumberFormat="1" applyFont="1" applyFill="1" applyBorder="1" applyAlignment="1" applyProtection="1">
      <alignment horizontal="center" vertical="center" wrapText="1"/>
      <protection locked="0"/>
    </xf>
    <xf numFmtId="4" fontId="32" fillId="0" borderId="11" xfId="3" applyNumberFormat="1" applyFont="1" applyBorder="1" applyAlignment="1" applyProtection="1">
      <alignment horizontal="center" vertical="center" wrapText="1"/>
      <protection locked="0"/>
    </xf>
    <xf numFmtId="0" fontId="32" fillId="0" borderId="0" xfId="3" applyFont="1" applyAlignment="1" applyProtection="1">
      <alignment horizontal="center" vertical="center" wrapText="1"/>
      <protection locked="0"/>
    </xf>
    <xf numFmtId="0" fontId="32" fillId="16" borderId="0" xfId="3" applyFont="1" applyFill="1" applyAlignment="1" applyProtection="1">
      <alignment vertical="center" wrapText="1"/>
      <protection locked="0"/>
    </xf>
    <xf numFmtId="0" fontId="32" fillId="16" borderId="10" xfId="3" applyFont="1" applyFill="1" applyBorder="1" applyAlignment="1" applyProtection="1">
      <alignment vertical="center" wrapText="1"/>
      <protection locked="0"/>
    </xf>
    <xf numFmtId="4" fontId="32" fillId="0" borderId="0" xfId="3" applyNumberFormat="1" applyFont="1" applyAlignment="1" applyProtection="1">
      <alignment horizontal="center" vertical="center" wrapText="1"/>
      <protection locked="0"/>
    </xf>
    <xf numFmtId="0" fontId="32" fillId="0" borderId="0" xfId="6" applyFont="1" applyAlignment="1">
      <alignment vertical="center"/>
    </xf>
    <xf numFmtId="4" fontId="28" fillId="0" borderId="0" xfId="8" applyNumberFormat="1" applyFont="1" applyFill="1" applyBorder="1" applyAlignment="1" applyProtection="1">
      <alignment horizontal="center" vertical="center" wrapText="1"/>
      <protection hidden="1"/>
    </xf>
    <xf numFmtId="4" fontId="31" fillId="0" borderId="4" xfId="0" applyNumberFormat="1" applyFont="1" applyBorder="1" applyAlignment="1">
      <alignment horizontal="center" vertical="center" wrapText="1"/>
    </xf>
    <xf numFmtId="2" fontId="30" fillId="0" borderId="0" xfId="1" applyNumberFormat="1" applyFont="1"/>
    <xf numFmtId="0" fontId="28" fillId="0" borderId="10" xfId="3" applyFont="1" applyBorder="1" applyAlignment="1" applyProtection="1">
      <alignment horizontal="center" vertical="center" wrapText="1"/>
      <protection locked="0"/>
    </xf>
    <xf numFmtId="4" fontId="28" fillId="0" borderId="0" xfId="8" applyNumberFormat="1" applyFont="1" applyFill="1" applyBorder="1" applyAlignment="1" applyProtection="1">
      <alignment horizontal="center" vertical="center"/>
      <protection hidden="1"/>
    </xf>
    <xf numFmtId="165" fontId="28" fillId="0" borderId="0" xfId="8" applyNumberFormat="1" applyFont="1" applyFill="1" applyBorder="1" applyAlignment="1">
      <alignment horizontal="center" vertical="center"/>
    </xf>
    <xf numFmtId="4" fontId="28" fillId="15" borderId="0" xfId="8" applyNumberFormat="1" applyFont="1" applyFill="1" applyBorder="1" applyAlignment="1" applyProtection="1">
      <alignment horizontal="center" vertical="center"/>
      <protection hidden="1"/>
    </xf>
    <xf numFmtId="165" fontId="28" fillId="15" borderId="0" xfId="8" applyNumberFormat="1" applyFont="1" applyFill="1" applyBorder="1" applyAlignment="1">
      <alignment horizontal="center" vertical="center"/>
    </xf>
    <xf numFmtId="0" fontId="72" fillId="0" borderId="4" xfId="0" applyFont="1" applyBorder="1" applyAlignment="1">
      <alignment horizontal="center" vertical="center" wrapText="1"/>
    </xf>
    <xf numFmtId="1" fontId="72" fillId="0" borderId="4" xfId="0" applyNumberFormat="1" applyFont="1" applyBorder="1" applyAlignment="1">
      <alignment horizontal="center" vertical="center" wrapText="1"/>
    </xf>
    <xf numFmtId="0" fontId="72" fillId="0" borderId="4" xfId="0" applyFont="1" applyBorder="1" applyAlignment="1">
      <alignment horizontal="left" vertical="center" wrapText="1"/>
    </xf>
    <xf numFmtId="4" fontId="73" fillId="0" borderId="4" xfId="0" applyNumberFormat="1" applyFont="1" applyBorder="1" applyAlignment="1">
      <alignment horizontal="center" vertical="center" wrapText="1"/>
    </xf>
    <xf numFmtId="176" fontId="72" fillId="0" borderId="4" xfId="0" applyNumberFormat="1" applyFont="1" applyBorder="1" applyAlignment="1">
      <alignment horizontal="center" vertical="center" wrapText="1"/>
    </xf>
    <xf numFmtId="0" fontId="42" fillId="0" borderId="0" xfId="0" applyFont="1"/>
    <xf numFmtId="2" fontId="74" fillId="22" borderId="1" xfId="0" applyNumberFormat="1" applyFont="1" applyFill="1" applyBorder="1"/>
    <xf numFmtId="0" fontId="74" fillId="22" borderId="6" xfId="0" applyFont="1" applyFill="1" applyBorder="1"/>
    <xf numFmtId="4" fontId="33" fillId="2" borderId="10" xfId="3" applyNumberFormat="1" applyFont="1" applyFill="1" applyBorder="1" applyAlignment="1" applyProtection="1">
      <alignment horizontal="center" vertical="center" wrapText="1"/>
      <protection locked="0"/>
    </xf>
    <xf numFmtId="49" fontId="72" fillId="0" borderId="4" xfId="0" applyNumberFormat="1" applyFont="1" applyBorder="1" applyAlignment="1">
      <alignment horizontal="center" vertical="center" wrapText="1"/>
    </xf>
    <xf numFmtId="0" fontId="75" fillId="0" borderId="0" xfId="0" applyFont="1" applyAlignment="1">
      <alignment horizontal="center" vertical="center"/>
    </xf>
    <xf numFmtId="0" fontId="75" fillId="0" borderId="6" xfId="0" applyFont="1" applyBorder="1" applyAlignment="1">
      <alignment vertical="center"/>
    </xf>
    <xf numFmtId="0" fontId="29" fillId="0" borderId="8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4" fontId="33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5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9" fillId="0" borderId="5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38" fillId="0" borderId="5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2" fontId="41" fillId="0" borderId="1" xfId="0" applyNumberFormat="1" applyFont="1" applyBorder="1" applyAlignment="1">
      <alignment horizontal="center" vertical="center"/>
    </xf>
    <xf numFmtId="2" fontId="41" fillId="0" borderId="6" xfId="0" applyNumberFormat="1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/>
    </xf>
    <xf numFmtId="0" fontId="37" fillId="0" borderId="8" xfId="0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0" borderId="4" xfId="0" applyFont="1" applyBorder="1" applyAlignment="1">
      <alignment horizontal="left" vertical="center"/>
    </xf>
    <xf numFmtId="0" fontId="28" fillId="16" borderId="5" xfId="0" applyFont="1" applyFill="1" applyBorder="1" applyAlignment="1">
      <alignment horizontal="left" vertical="center" wrapText="1"/>
    </xf>
    <xf numFmtId="0" fontId="28" fillId="16" borderId="1" xfId="0" applyFont="1" applyFill="1" applyBorder="1" applyAlignment="1">
      <alignment horizontal="left" vertical="center" wrapText="1"/>
    </xf>
    <xf numFmtId="0" fontId="28" fillId="16" borderId="6" xfId="0" applyFont="1" applyFill="1" applyBorder="1" applyAlignment="1">
      <alignment horizontal="left" vertical="center" wrapText="1"/>
    </xf>
    <xf numFmtId="0" fontId="29" fillId="0" borderId="4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/>
    </xf>
    <xf numFmtId="0" fontId="55" fillId="0" borderId="5" xfId="0" applyFont="1" applyBorder="1" applyAlignment="1">
      <alignment horizontal="left" vertical="center" wrapText="1"/>
    </xf>
    <xf numFmtId="0" fontId="55" fillId="0" borderId="1" xfId="0" applyFont="1" applyBorder="1" applyAlignment="1">
      <alignment horizontal="left" vertical="center" wrapText="1"/>
    </xf>
    <xf numFmtId="0" fontId="55" fillId="0" borderId="6" xfId="0" applyFont="1" applyBorder="1" applyAlignment="1">
      <alignment horizontal="left" vertical="center" wrapText="1"/>
    </xf>
    <xf numFmtId="0" fontId="46" fillId="0" borderId="5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14" fontId="41" fillId="0" borderId="1" xfId="0" applyNumberFormat="1" applyFont="1" applyBorder="1" applyAlignment="1">
      <alignment horizontal="center" vertical="center"/>
    </xf>
    <xf numFmtId="14" fontId="41" fillId="0" borderId="6" xfId="0" applyNumberFormat="1" applyFont="1" applyBorder="1" applyAlignment="1">
      <alignment horizontal="center" vertical="center"/>
    </xf>
    <xf numFmtId="0" fontId="64" fillId="19" borderId="37" xfId="67" applyFont="1" applyFill="1" applyBorder="1" applyAlignment="1">
      <alignment horizontal="center" vertical="center" wrapText="1"/>
    </xf>
    <xf numFmtId="0" fontId="64" fillId="19" borderId="38" xfId="67" applyFont="1" applyFill="1" applyBorder="1" applyAlignment="1">
      <alignment horizontal="center" vertical="center" wrapText="1"/>
    </xf>
    <xf numFmtId="0" fontId="64" fillId="19" borderId="47" xfId="67" applyFont="1" applyFill="1" applyBorder="1" applyAlignment="1">
      <alignment horizontal="center" vertical="center" wrapText="1"/>
    </xf>
    <xf numFmtId="0" fontId="65" fillId="20" borderId="48" xfId="67" applyFont="1" applyFill="1" applyBorder="1" applyAlignment="1">
      <alignment horizontal="center" vertical="center" wrapText="1"/>
    </xf>
    <xf numFmtId="0" fontId="65" fillId="20" borderId="40" xfId="67" applyFont="1" applyFill="1" applyBorder="1" applyAlignment="1">
      <alignment horizontal="center" vertical="center" wrapText="1"/>
    </xf>
    <xf numFmtId="0" fontId="65" fillId="20" borderId="40" xfId="67" applyFont="1" applyFill="1" applyBorder="1" applyAlignment="1">
      <alignment horizontal="center" vertical="center"/>
    </xf>
    <xf numFmtId="0" fontId="65" fillId="20" borderId="49" xfId="67" applyFont="1" applyFill="1" applyBorder="1" applyAlignment="1">
      <alignment horizontal="center" vertical="center" wrapText="1"/>
    </xf>
    <xf numFmtId="0" fontId="65" fillId="20" borderId="50" xfId="67" applyFont="1" applyFill="1" applyBorder="1" applyAlignment="1">
      <alignment horizontal="center" vertical="center" wrapText="1"/>
    </xf>
    <xf numFmtId="0" fontId="65" fillId="20" borderId="51" xfId="67" applyFont="1" applyFill="1" applyBorder="1" applyAlignment="1">
      <alignment horizontal="center" vertical="center" wrapText="1"/>
    </xf>
    <xf numFmtId="0" fontId="65" fillId="20" borderId="37" xfId="67" applyFont="1" applyFill="1" applyBorder="1" applyAlignment="1">
      <alignment horizontal="center" vertical="center"/>
    </xf>
    <xf numFmtId="0" fontId="65" fillId="20" borderId="38" xfId="67" applyFont="1" applyFill="1" applyBorder="1" applyAlignment="1">
      <alignment horizontal="center" vertical="center"/>
    </xf>
    <xf numFmtId="0" fontId="65" fillId="20" borderId="39" xfId="67" applyFont="1" applyFill="1" applyBorder="1" applyAlignment="1">
      <alignment horizontal="center" vertical="center"/>
    </xf>
    <xf numFmtId="0" fontId="4" fillId="0" borderId="37" xfId="67" applyFont="1" applyBorder="1" applyAlignment="1">
      <alignment horizontal="left" vertical="center"/>
    </xf>
    <xf numFmtId="0" fontId="4" fillId="0" borderId="38" xfId="67" applyFont="1" applyBorder="1" applyAlignment="1">
      <alignment horizontal="left" vertical="center"/>
    </xf>
    <xf numFmtId="0" fontId="4" fillId="0" borderId="53" xfId="67" applyFont="1" applyBorder="1" applyAlignment="1">
      <alignment horizontal="left" vertical="center"/>
    </xf>
    <xf numFmtId="10" fontId="67" fillId="21" borderId="40" xfId="7" applyNumberFormat="1" applyFont="1" applyFill="1" applyBorder="1" applyAlignment="1">
      <alignment horizontal="center" vertical="center"/>
    </xf>
    <xf numFmtId="0" fontId="29" fillId="0" borderId="8" xfId="0" applyFont="1" applyBorder="1" applyAlignment="1">
      <alignment horizontal="center"/>
    </xf>
    <xf numFmtId="0" fontId="28" fillId="0" borderId="56" xfId="0" applyFont="1" applyBorder="1" applyAlignment="1">
      <alignment horizontal="center"/>
    </xf>
    <xf numFmtId="0" fontId="67" fillId="0" borderId="41" xfId="67" applyFont="1" applyBorder="1" applyAlignment="1">
      <alignment horizontal="center" vertical="center"/>
    </xf>
    <xf numFmtId="0" fontId="67" fillId="0" borderId="42" xfId="67" applyFont="1" applyBorder="1" applyAlignment="1">
      <alignment horizontal="center" vertical="center"/>
    </xf>
    <xf numFmtId="0" fontId="67" fillId="0" borderId="44" xfId="67" applyFont="1" applyBorder="1" applyAlignment="1">
      <alignment horizontal="center" vertical="center"/>
    </xf>
    <xf numFmtId="0" fontId="67" fillId="0" borderId="45" xfId="67" applyFont="1" applyBorder="1" applyAlignment="1">
      <alignment horizontal="center" vertical="center"/>
    </xf>
    <xf numFmtId="0" fontId="69" fillId="19" borderId="41" xfId="67" applyFont="1" applyFill="1" applyBorder="1" applyAlignment="1">
      <alignment horizontal="center" vertical="center"/>
    </xf>
    <xf numFmtId="0" fontId="69" fillId="19" borderId="43" xfId="67" applyFont="1" applyFill="1" applyBorder="1" applyAlignment="1">
      <alignment horizontal="center" vertical="center"/>
    </xf>
    <xf numFmtId="0" fontId="69" fillId="19" borderId="54" xfId="67" applyFont="1" applyFill="1" applyBorder="1" applyAlignment="1">
      <alignment horizontal="center" vertical="center"/>
    </xf>
    <xf numFmtId="0" fontId="67" fillId="19" borderId="44" xfId="67" applyFont="1" applyFill="1" applyBorder="1" applyAlignment="1">
      <alignment horizontal="center" vertical="center"/>
    </xf>
    <xf numFmtId="0" fontId="67" fillId="19" borderId="46" xfId="67" applyFont="1" applyFill="1" applyBorder="1" applyAlignment="1">
      <alignment horizontal="center" vertical="center"/>
    </xf>
    <xf numFmtId="0" fontId="67" fillId="19" borderId="55" xfId="67" applyFont="1" applyFill="1" applyBorder="1" applyAlignment="1">
      <alignment horizontal="center" vertical="center"/>
    </xf>
    <xf numFmtId="0" fontId="4" fillId="21" borderId="37" xfId="67" applyFont="1" applyFill="1" applyBorder="1" applyAlignment="1">
      <alignment horizontal="justify" vertical="center" wrapText="1"/>
    </xf>
    <xf numFmtId="0" fontId="4" fillId="21" borderId="38" xfId="67" applyFont="1" applyFill="1" applyBorder="1" applyAlignment="1">
      <alignment horizontal="justify" vertical="center" wrapText="1"/>
    </xf>
    <xf numFmtId="0" fontId="4" fillId="21" borderId="53" xfId="67" applyFont="1" applyFill="1" applyBorder="1" applyAlignment="1">
      <alignment horizontal="justify" vertical="center" wrapText="1"/>
    </xf>
    <xf numFmtId="0" fontId="67" fillId="19" borderId="37" xfId="67" applyFont="1" applyFill="1" applyBorder="1" applyAlignment="1">
      <alignment horizontal="center" vertical="center"/>
    </xf>
    <xf numFmtId="0" fontId="67" fillId="19" borderId="38" xfId="67" applyFont="1" applyFill="1" applyBorder="1" applyAlignment="1">
      <alignment horizontal="center" vertical="center"/>
    </xf>
    <xf numFmtId="0" fontId="67" fillId="19" borderId="53" xfId="67" applyFont="1" applyFill="1" applyBorder="1" applyAlignment="1">
      <alignment horizontal="center" vertical="center"/>
    </xf>
    <xf numFmtId="0" fontId="4" fillId="0" borderId="37" xfId="67" applyFont="1" applyBorder="1" applyAlignment="1">
      <alignment horizontal="right" vertical="center"/>
    </xf>
    <xf numFmtId="0" fontId="4" fillId="0" borderId="39" xfId="67" applyFont="1" applyBorder="1" applyAlignment="1">
      <alignment horizontal="right" vertical="center"/>
    </xf>
    <xf numFmtId="180" fontId="67" fillId="0" borderId="49" xfId="7" applyNumberFormat="1" applyFont="1" applyBorder="1" applyAlignment="1">
      <alignment horizontal="center" vertical="center"/>
    </xf>
    <xf numFmtId="180" fontId="67" fillId="0" borderId="50" xfId="7" applyNumberFormat="1" applyFont="1" applyBorder="1" applyAlignment="1">
      <alignment horizontal="center" vertical="center"/>
    </xf>
    <xf numFmtId="180" fontId="67" fillId="0" borderId="51" xfId="7" applyNumberFormat="1" applyFont="1" applyBorder="1" applyAlignment="1">
      <alignment horizontal="center" vertical="center"/>
    </xf>
    <xf numFmtId="10" fontId="67" fillId="21" borderId="41" xfId="7" applyNumberFormat="1" applyFont="1" applyFill="1" applyBorder="1" applyAlignment="1">
      <alignment horizontal="center" vertical="center"/>
    </xf>
    <xf numFmtId="10" fontId="67" fillId="21" borderId="42" xfId="7" applyNumberFormat="1" applyFont="1" applyFill="1" applyBorder="1" applyAlignment="1">
      <alignment horizontal="center" vertical="center"/>
    </xf>
    <xf numFmtId="10" fontId="67" fillId="21" borderId="44" xfId="7" applyNumberFormat="1" applyFont="1" applyFill="1" applyBorder="1" applyAlignment="1">
      <alignment horizontal="center" vertical="center"/>
    </xf>
    <xf numFmtId="10" fontId="67" fillId="21" borderId="45" xfId="7" applyNumberFormat="1" applyFont="1" applyFill="1" applyBorder="1" applyAlignment="1">
      <alignment horizontal="center" vertical="center"/>
    </xf>
    <xf numFmtId="4" fontId="28" fillId="5" borderId="11" xfId="3" applyNumberFormat="1" applyFont="1" applyFill="1" applyBorder="1" applyAlignment="1" applyProtection="1">
      <alignment horizontal="center" vertical="center" wrapText="1"/>
      <protection locked="0"/>
    </xf>
    <xf numFmtId="4" fontId="28" fillId="5" borderId="0" xfId="3" applyNumberFormat="1" applyFont="1" applyFill="1" applyAlignment="1" applyProtection="1">
      <alignment horizontal="center" vertical="center" wrapText="1"/>
      <protection locked="0"/>
    </xf>
    <xf numFmtId="0" fontId="28" fillId="2" borderId="11" xfId="3" applyFont="1" applyFill="1" applyBorder="1" applyAlignment="1" applyProtection="1">
      <alignment horizontal="center" vertical="center" wrapText="1"/>
      <protection locked="0"/>
    </xf>
    <xf numFmtId="0" fontId="28" fillId="2" borderId="0" xfId="3" applyFont="1" applyFill="1" applyAlignment="1" applyProtection="1">
      <alignment horizontal="center" vertical="center" wrapText="1"/>
      <protection locked="0"/>
    </xf>
    <xf numFmtId="0" fontId="28" fillId="2" borderId="10" xfId="3" applyFont="1" applyFill="1" applyBorder="1" applyAlignment="1" applyProtection="1">
      <alignment horizontal="center" vertical="center" wrapText="1"/>
      <protection locked="0"/>
    </xf>
    <xf numFmtId="4" fontId="28" fillId="0" borderId="0" xfId="3" applyNumberFormat="1" applyFont="1" applyAlignment="1" applyProtection="1">
      <alignment horizontal="center" vertical="center" wrapText="1"/>
      <protection locked="0"/>
    </xf>
    <xf numFmtId="0" fontId="28" fillId="0" borderId="11" xfId="3" applyFont="1" applyBorder="1" applyAlignment="1" applyProtection="1">
      <alignment horizontal="center" vertical="center" wrapText="1"/>
      <protection locked="0"/>
    </xf>
    <xf numFmtId="0" fontId="28" fillId="0" borderId="30" xfId="3" applyFont="1" applyBorder="1" applyAlignment="1" applyProtection="1">
      <alignment horizontal="center" vertical="center" wrapText="1"/>
      <protection locked="0"/>
    </xf>
    <xf numFmtId="0" fontId="28" fillId="0" borderId="22" xfId="3" applyFont="1" applyBorder="1" applyAlignment="1" applyProtection="1">
      <alignment horizontal="center" vertical="center" wrapText="1"/>
      <protection locked="0"/>
    </xf>
    <xf numFmtId="0" fontId="28" fillId="0" borderId="23" xfId="3" applyFont="1" applyBorder="1" applyAlignment="1" applyProtection="1">
      <alignment horizontal="center" vertical="center" wrapText="1"/>
      <protection locked="0"/>
    </xf>
    <xf numFmtId="0" fontId="28" fillId="0" borderId="13" xfId="3" applyFont="1" applyBorder="1" applyAlignment="1" applyProtection="1">
      <alignment horizontal="center" vertical="center" wrapText="1"/>
      <protection locked="0"/>
    </xf>
    <xf numFmtId="0" fontId="28" fillId="0" borderId="12" xfId="3" applyFont="1" applyBorder="1" applyAlignment="1" applyProtection="1">
      <alignment horizontal="center" vertical="center" wrapText="1"/>
      <protection locked="0"/>
    </xf>
    <xf numFmtId="4" fontId="28" fillId="0" borderId="13" xfId="3" applyNumberFormat="1" applyFont="1" applyBorder="1" applyAlignment="1" applyProtection="1">
      <alignment horizontal="center" vertical="center" wrapText="1"/>
      <protection locked="0"/>
    </xf>
    <xf numFmtId="4" fontId="28" fillId="0" borderId="12" xfId="3" applyNumberFormat="1" applyFont="1" applyBorder="1" applyAlignment="1" applyProtection="1">
      <alignment horizontal="center" vertical="center" wrapText="1"/>
      <protection locked="0"/>
    </xf>
    <xf numFmtId="0" fontId="28" fillId="16" borderId="11" xfId="3" applyFont="1" applyFill="1" applyBorder="1" applyAlignment="1" applyProtection="1">
      <alignment horizontal="center" vertical="center" wrapText="1"/>
      <protection locked="0"/>
    </xf>
    <xf numFmtId="0" fontId="28" fillId="16" borderId="0" xfId="3" applyFont="1" applyFill="1" applyAlignment="1" applyProtection="1">
      <alignment horizontal="center" vertical="center" wrapText="1"/>
      <protection locked="0"/>
    </xf>
    <xf numFmtId="0" fontId="28" fillId="16" borderId="10" xfId="3" applyFont="1" applyFill="1" applyBorder="1" applyAlignment="1" applyProtection="1">
      <alignment horizontal="center" vertical="center" wrapText="1"/>
      <protection locked="0"/>
    </xf>
    <xf numFmtId="4" fontId="28" fillId="17" borderId="0" xfId="3" applyNumberFormat="1" applyFont="1" applyFill="1" applyAlignment="1" applyProtection="1">
      <alignment horizontal="center" vertical="center" wrapText="1"/>
      <protection locked="0"/>
    </xf>
    <xf numFmtId="4" fontId="28" fillId="0" borderId="31" xfId="3" applyNumberFormat="1" applyFont="1" applyBorder="1" applyAlignment="1" applyProtection="1">
      <alignment horizontal="center" vertical="center" wrapText="1"/>
      <protection locked="0"/>
    </xf>
    <xf numFmtId="4" fontId="28" fillId="0" borderId="25" xfId="3" applyNumberFormat="1" applyFont="1" applyBorder="1" applyAlignment="1" applyProtection="1">
      <alignment horizontal="center" vertical="center" wrapText="1"/>
      <protection locked="0"/>
    </xf>
    <xf numFmtId="4" fontId="28" fillId="0" borderId="26" xfId="3" applyNumberFormat="1" applyFont="1" applyBorder="1" applyAlignment="1" applyProtection="1">
      <alignment horizontal="center" vertical="center" wrapText="1"/>
      <protection locked="0"/>
    </xf>
    <xf numFmtId="4" fontId="28" fillId="14" borderId="0" xfId="8" applyNumberFormat="1" applyFont="1" applyFill="1" applyBorder="1" applyAlignment="1" applyProtection="1">
      <alignment horizontal="center" vertical="center"/>
      <protection hidden="1"/>
    </xf>
    <xf numFmtId="0" fontId="28" fillId="4" borderId="0" xfId="3" applyFont="1" applyFill="1" applyAlignment="1" applyProtection="1">
      <alignment horizontal="left" vertical="center" wrapText="1"/>
      <protection locked="0"/>
    </xf>
    <xf numFmtId="0" fontId="28" fillId="4" borderId="10" xfId="3" applyFont="1" applyFill="1" applyBorder="1" applyAlignment="1" applyProtection="1">
      <alignment horizontal="left" vertical="center" wrapText="1"/>
      <protection locked="0"/>
    </xf>
    <xf numFmtId="0" fontId="29" fillId="4" borderId="0" xfId="3" applyFont="1" applyFill="1" applyAlignment="1" applyProtection="1">
      <alignment horizontal="left" vertical="center" wrapText="1"/>
      <protection locked="0"/>
    </xf>
    <xf numFmtId="0" fontId="29" fillId="4" borderId="10" xfId="3" applyFont="1" applyFill="1" applyBorder="1" applyAlignment="1" applyProtection="1">
      <alignment horizontal="left" vertical="center" wrapText="1"/>
      <protection locked="0"/>
    </xf>
    <xf numFmtId="0" fontId="28" fillId="0" borderId="11" xfId="3" applyFont="1" applyBorder="1" applyAlignment="1" applyProtection="1">
      <alignment horizontal="left" vertical="center" wrapText="1"/>
      <protection locked="0"/>
    </xf>
    <xf numFmtId="0" fontId="28" fillId="0" borderId="0" xfId="3" applyFont="1" applyAlignment="1" applyProtection="1">
      <alignment horizontal="left" vertical="center" wrapText="1"/>
      <protection locked="0"/>
    </xf>
    <xf numFmtId="0" fontId="28" fillId="0" borderId="8" xfId="3" applyFont="1" applyBorder="1" applyAlignment="1" applyProtection="1">
      <alignment vertical="center" wrapText="1"/>
      <protection locked="0"/>
    </xf>
    <xf numFmtId="0" fontId="29" fillId="4" borderId="0" xfId="3" applyFont="1" applyFill="1" applyAlignment="1" applyProtection="1">
      <alignment horizontal="left" vertical="center"/>
      <protection locked="0"/>
    </xf>
    <xf numFmtId="0" fontId="29" fillId="4" borderId="10" xfId="3" applyFont="1" applyFill="1" applyBorder="1" applyAlignment="1" applyProtection="1">
      <alignment horizontal="left" vertical="center"/>
      <protection locked="0"/>
    </xf>
    <xf numFmtId="0" fontId="28" fillId="0" borderId="11" xfId="3" applyFont="1" applyBorder="1" applyAlignment="1" applyProtection="1">
      <alignment horizontal="center" vertical="center"/>
      <protection locked="0"/>
    </xf>
    <xf numFmtId="0" fontId="28" fillId="0" borderId="0" xfId="3" applyFont="1" applyAlignment="1" applyProtection="1">
      <alignment horizontal="center" vertical="center"/>
      <protection locked="0"/>
    </xf>
    <xf numFmtId="0" fontId="28" fillId="0" borderId="10" xfId="3" applyFont="1" applyBorder="1" applyAlignment="1" applyProtection="1">
      <alignment horizontal="center" vertical="center"/>
      <protection locked="0"/>
    </xf>
    <xf numFmtId="0" fontId="29" fillId="5" borderId="0" xfId="3" applyFont="1" applyFill="1" applyAlignment="1" applyProtection="1">
      <alignment horizontal="left" vertical="center"/>
      <protection locked="0"/>
    </xf>
    <xf numFmtId="0" fontId="29" fillId="5" borderId="10" xfId="3" applyFont="1" applyFill="1" applyBorder="1" applyAlignment="1" applyProtection="1">
      <alignment horizontal="left" vertical="center"/>
      <protection locked="0"/>
    </xf>
    <xf numFmtId="0" fontId="28" fillId="0" borderId="10" xfId="3" applyFont="1" applyBorder="1" applyAlignment="1" applyProtection="1">
      <alignment horizontal="left" vertical="center" wrapText="1"/>
      <protection locked="0"/>
    </xf>
    <xf numFmtId="0" fontId="59" fillId="4" borderId="4" xfId="3" applyFont="1" applyFill="1" applyBorder="1" applyAlignment="1" applyProtection="1">
      <alignment horizontal="center" vertical="center" wrapText="1"/>
      <protection locked="0"/>
    </xf>
    <xf numFmtId="0" fontId="52" fillId="4" borderId="4" xfId="3" applyFont="1" applyFill="1" applyBorder="1" applyAlignment="1" applyProtection="1">
      <alignment horizontal="center" vertical="center" wrapText="1"/>
      <protection locked="0"/>
    </xf>
    <xf numFmtId="0" fontId="28" fillId="0" borderId="0" xfId="3" applyFont="1" applyAlignment="1">
      <alignment horizontal="center" vertical="center"/>
    </xf>
    <xf numFmtId="0" fontId="29" fillId="0" borderId="8" xfId="3" applyFont="1" applyBorder="1" applyAlignment="1">
      <alignment horizontal="center" vertical="center" wrapText="1"/>
    </xf>
    <xf numFmtId="0" fontId="32" fillId="0" borderId="0" xfId="3" applyFont="1" applyAlignment="1">
      <alignment horizontal="center" vertical="center" wrapText="1"/>
    </xf>
    <xf numFmtId="0" fontId="29" fillId="0" borderId="0" xfId="3" applyFont="1" applyAlignment="1">
      <alignment horizontal="center" vertical="center"/>
    </xf>
    <xf numFmtId="0" fontId="28" fillId="0" borderId="0" xfId="3" applyFont="1" applyAlignment="1">
      <alignment horizontal="center" vertical="center" wrapText="1"/>
    </xf>
    <xf numFmtId="0" fontId="28" fillId="0" borderId="32" xfId="3" applyFont="1" applyBorder="1" applyAlignment="1" applyProtection="1">
      <alignment horizontal="center" vertical="center" wrapText="1"/>
      <protection locked="0"/>
    </xf>
    <xf numFmtId="0" fontId="28" fillId="0" borderId="28" xfId="3" applyFont="1" applyBorder="1" applyAlignment="1" applyProtection="1">
      <alignment horizontal="center" vertical="center" wrapText="1"/>
      <protection locked="0"/>
    </xf>
    <xf numFmtId="0" fontId="28" fillId="0" borderId="29" xfId="3" applyFont="1" applyBorder="1" applyAlignment="1" applyProtection="1">
      <alignment horizontal="center" vertical="center" wrapText="1"/>
      <protection locked="0"/>
    </xf>
    <xf numFmtId="0" fontId="28" fillId="5" borderId="11" xfId="3" applyFont="1" applyFill="1" applyBorder="1" applyAlignment="1" applyProtection="1">
      <alignment horizontal="center" vertical="center" wrapText="1"/>
      <protection locked="0"/>
    </xf>
    <xf numFmtId="0" fontId="28" fillId="5" borderId="0" xfId="3" applyFont="1" applyFill="1" applyAlignment="1" applyProtection="1">
      <alignment horizontal="center" vertical="center" wrapText="1"/>
      <protection locked="0"/>
    </xf>
    <xf numFmtId="0" fontId="74" fillId="22" borderId="5" xfId="0" applyFont="1" applyFill="1" applyBorder="1" applyAlignment="1">
      <alignment horizontal="center"/>
    </xf>
    <xf numFmtId="0" fontId="74" fillId="22" borderId="1" xfId="0" applyFont="1" applyFill="1" applyBorder="1" applyAlignment="1">
      <alignment horizontal="center"/>
    </xf>
    <xf numFmtId="0" fontId="75" fillId="0" borderId="5" xfId="0" applyFont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75" fillId="0" borderId="6" xfId="0" applyFont="1" applyBorder="1" applyAlignment="1">
      <alignment horizontal="center" vertical="center"/>
    </xf>
    <xf numFmtId="0" fontId="75" fillId="0" borderId="5" xfId="0" quotePrefix="1" applyFont="1" applyBorder="1" applyAlignment="1">
      <alignment horizontal="center" vertical="center"/>
    </xf>
    <xf numFmtId="0" fontId="75" fillId="0" borderId="1" xfId="0" quotePrefix="1" applyFont="1" applyBorder="1" applyAlignment="1">
      <alignment horizontal="center" vertical="center"/>
    </xf>
    <xf numFmtId="0" fontId="75" fillId="0" borderId="6" xfId="0" quotePrefix="1" applyFont="1" applyBorder="1" applyAlignment="1">
      <alignment horizontal="center" vertical="center"/>
    </xf>
    <xf numFmtId="0" fontId="60" fillId="0" borderId="5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62" fillId="0" borderId="5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1" fillId="0" borderId="5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1" fillId="0" borderId="6" xfId="0" applyFont="1" applyBorder="1" applyAlignment="1">
      <alignment horizontal="center" vertical="center"/>
    </xf>
    <xf numFmtId="0" fontId="44" fillId="13" borderId="8" xfId="3" applyFont="1" applyFill="1" applyBorder="1" applyAlignment="1">
      <alignment horizontal="center" wrapText="1"/>
    </xf>
    <xf numFmtId="0" fontId="44" fillId="13" borderId="2" xfId="3" applyFont="1" applyFill="1" applyBorder="1" applyAlignment="1">
      <alignment horizontal="center" wrapText="1"/>
    </xf>
    <xf numFmtId="0" fontId="43" fillId="0" borderId="4" xfId="3" applyFont="1" applyBorder="1" applyAlignment="1">
      <alignment horizontal="center" vertical="center"/>
    </xf>
    <xf numFmtId="0" fontId="44" fillId="13" borderId="4" xfId="3" applyFont="1" applyFill="1" applyBorder="1" applyAlignment="1">
      <alignment horizontal="center"/>
    </xf>
    <xf numFmtId="0" fontId="29" fillId="13" borderId="5" xfId="3" applyFont="1" applyFill="1" applyBorder="1" applyAlignment="1">
      <alignment horizontal="center" vertical="center" wrapText="1"/>
    </xf>
    <xf numFmtId="0" fontId="29" fillId="13" borderId="1" xfId="3" applyFont="1" applyFill="1" applyBorder="1" applyAlignment="1">
      <alignment horizontal="center" vertical="center" wrapText="1"/>
    </xf>
    <xf numFmtId="0" fontId="29" fillId="13" borderId="6" xfId="3" applyFont="1" applyFill="1" applyBorder="1" applyAlignment="1">
      <alignment horizontal="center" vertical="center" wrapText="1"/>
    </xf>
    <xf numFmtId="14" fontId="28" fillId="13" borderId="0" xfId="3" applyNumberFormat="1" applyFont="1" applyFill="1" applyAlignment="1">
      <alignment horizontal="center" vertical="center"/>
    </xf>
    <xf numFmtId="14" fontId="28" fillId="13" borderId="10" xfId="3" applyNumberFormat="1" applyFont="1" applyFill="1" applyBorder="1" applyAlignment="1">
      <alignment horizontal="center" vertical="center"/>
    </xf>
    <xf numFmtId="0" fontId="47" fillId="13" borderId="14" xfId="3" applyFont="1" applyFill="1" applyBorder="1" applyAlignment="1">
      <alignment horizontal="center" vertical="center"/>
    </xf>
    <xf numFmtId="0" fontId="47" fillId="13" borderId="9" xfId="3" applyFont="1" applyFill="1" applyBorder="1" applyAlignment="1">
      <alignment horizontal="center" vertical="center"/>
    </xf>
    <xf numFmtId="0" fontId="47" fillId="13" borderId="15" xfId="3" applyFont="1" applyFill="1" applyBorder="1" applyAlignment="1">
      <alignment horizontal="center" vertical="center"/>
    </xf>
    <xf numFmtId="0" fontId="28" fillId="13" borderId="5" xfId="3" applyFont="1" applyFill="1" applyBorder="1" applyAlignment="1">
      <alignment horizontal="left" vertical="center" wrapText="1"/>
    </xf>
    <xf numFmtId="0" fontId="28" fillId="13" borderId="1" xfId="3" applyFont="1" applyFill="1" applyBorder="1" applyAlignment="1">
      <alignment horizontal="left" vertical="center" wrapText="1"/>
    </xf>
    <xf numFmtId="0" fontId="28" fillId="13" borderId="6" xfId="3" applyFont="1" applyFill="1" applyBorder="1" applyAlignment="1">
      <alignment horizontal="left" vertical="center" wrapText="1"/>
    </xf>
    <xf numFmtId="0" fontId="43" fillId="13" borderId="4" xfId="3" applyFont="1" applyFill="1" applyBorder="1" applyAlignment="1">
      <alignment horizontal="center" vertical="center" wrapText="1"/>
    </xf>
    <xf numFmtId="0" fontId="43" fillId="13" borderId="4" xfId="3" applyFont="1" applyFill="1" applyBorder="1" applyAlignment="1">
      <alignment vertical="center" wrapText="1"/>
    </xf>
    <xf numFmtId="0" fontId="29" fillId="13" borderId="12" xfId="3" applyFont="1" applyFill="1" applyBorder="1" applyAlignment="1">
      <alignment horizontal="left" vertical="center"/>
    </xf>
    <xf numFmtId="0" fontId="28" fillId="13" borderId="4" xfId="3" applyFont="1" applyFill="1" applyBorder="1" applyAlignment="1">
      <alignment horizontal="left" vertical="center"/>
    </xf>
    <xf numFmtId="0" fontId="29" fillId="13" borderId="5" xfId="3" applyFont="1" applyFill="1" applyBorder="1" applyAlignment="1">
      <alignment horizontal="center" vertical="center"/>
    </xf>
    <xf numFmtId="0" fontId="29" fillId="13" borderId="1" xfId="3" applyFont="1" applyFill="1" applyBorder="1" applyAlignment="1">
      <alignment horizontal="center" vertical="center"/>
    </xf>
    <xf numFmtId="0" fontId="29" fillId="13" borderId="6" xfId="3" applyFont="1" applyFill="1" applyBorder="1" applyAlignment="1">
      <alignment horizontal="center" vertical="center"/>
    </xf>
    <xf numFmtId="4" fontId="28" fillId="16" borderId="0" xfId="3" applyNumberFormat="1" applyFont="1" applyFill="1" applyBorder="1" applyAlignment="1" applyProtection="1">
      <alignment horizontal="center" vertical="center" wrapText="1"/>
      <protection locked="0"/>
    </xf>
    <xf numFmtId="0" fontId="28" fillId="16" borderId="0" xfId="6" applyFont="1" applyFill="1" applyBorder="1" applyAlignment="1">
      <alignment vertical="center"/>
    </xf>
    <xf numFmtId="0" fontId="28" fillId="16" borderId="0" xfId="3" applyFont="1" applyFill="1" applyBorder="1" applyAlignment="1" applyProtection="1">
      <alignment horizontal="center" vertical="center" wrapText="1"/>
      <protection locked="0"/>
    </xf>
    <xf numFmtId="4" fontId="28" fillId="0" borderId="0" xfId="3" applyNumberFormat="1" applyFont="1" applyFill="1" applyBorder="1" applyAlignment="1" applyProtection="1">
      <alignment horizontal="center" vertical="center" wrapText="1"/>
      <protection locked="0"/>
    </xf>
    <xf numFmtId="4" fontId="28" fillId="5" borderId="0" xfId="3" applyNumberFormat="1" applyFont="1" applyFill="1" applyBorder="1" applyAlignment="1" applyProtection="1">
      <alignment horizontal="center" vertical="center" wrapText="1"/>
      <protection locked="0"/>
    </xf>
    <xf numFmtId="0" fontId="28" fillId="5" borderId="0" xfId="3" applyFont="1" applyFill="1" applyAlignment="1" applyProtection="1">
      <alignment horizontal="left" vertical="center" wrapText="1"/>
      <protection locked="0"/>
    </xf>
    <xf numFmtId="4" fontId="28" fillId="5" borderId="0" xfId="3" applyNumberFormat="1" applyFont="1" applyFill="1" applyAlignment="1" applyProtection="1">
      <alignment horizontal="right" vertical="center" wrapText="1"/>
      <protection locked="0"/>
    </xf>
  </cellXfs>
  <cellStyles count="68">
    <cellStyle name="60% - Accent1" xfId="10" xr:uid="{00000000-0005-0000-0000-000000000000}"/>
    <cellStyle name="Accent1" xfId="11" xr:uid="{00000000-0005-0000-0000-000001000000}"/>
    <cellStyle name="Check Cell" xfId="12" xr:uid="{00000000-0005-0000-0000-000002000000}"/>
    <cellStyle name="Data" xfId="13" xr:uid="{00000000-0005-0000-0000-000003000000}"/>
    <cellStyle name="Euro" xfId="14" xr:uid="{00000000-0005-0000-0000-000004000000}"/>
    <cellStyle name="Excel Built-in Normal" xfId="15" xr:uid="{00000000-0005-0000-0000-000005000000}"/>
    <cellStyle name="Excel Built-in Normal 1" xfId="16" xr:uid="{00000000-0005-0000-0000-000006000000}"/>
    <cellStyle name="Excel_BuiltIn_Comma" xfId="17" xr:uid="{00000000-0005-0000-0000-000007000000}"/>
    <cellStyle name="Fixo" xfId="18" xr:uid="{00000000-0005-0000-0000-000008000000}"/>
    <cellStyle name="Good" xfId="19" xr:uid="{00000000-0005-0000-0000-000009000000}"/>
    <cellStyle name="HEADER" xfId="20" xr:uid="{00000000-0005-0000-0000-00000A000000}"/>
    <cellStyle name="Input" xfId="21" xr:uid="{00000000-0005-0000-0000-00000B000000}"/>
    <cellStyle name="Linked Cell" xfId="22" xr:uid="{00000000-0005-0000-0000-00000C000000}"/>
    <cellStyle name="Milliers [0]_after_discount" xfId="23" xr:uid="{00000000-0005-0000-0000-00000D000000}"/>
    <cellStyle name="Milliers_after_discount" xfId="24" xr:uid="{00000000-0005-0000-0000-00000E000000}"/>
    <cellStyle name="Model" xfId="25" xr:uid="{00000000-0005-0000-0000-00000F000000}"/>
    <cellStyle name="Moeda" xfId="66" builtinId="4"/>
    <cellStyle name="Moeda 2" xfId="26" xr:uid="{00000000-0005-0000-0000-000011000000}"/>
    <cellStyle name="Moeda 3" xfId="27" xr:uid="{00000000-0005-0000-0000-000012000000}"/>
    <cellStyle name="Monétaire [0]_after_discount" xfId="28" xr:uid="{00000000-0005-0000-0000-000013000000}"/>
    <cellStyle name="Monétaire_after_discount" xfId="29" xr:uid="{00000000-0005-0000-0000-000014000000}"/>
    <cellStyle name="Neutral" xfId="30" xr:uid="{00000000-0005-0000-0000-000015000000}"/>
    <cellStyle name="Normal" xfId="0" builtinId="0"/>
    <cellStyle name="Normal 10" xfId="67" xr:uid="{00000000-0005-0000-0000-000017000000}"/>
    <cellStyle name="Normal 2" xfId="3" xr:uid="{00000000-0005-0000-0000-000018000000}"/>
    <cellStyle name="Normal 2 2" xfId="31" xr:uid="{00000000-0005-0000-0000-000019000000}"/>
    <cellStyle name="Normal 2 2 2" xfId="64" xr:uid="{00000000-0005-0000-0000-00001A000000}"/>
    <cellStyle name="Normal 2 3" xfId="63" xr:uid="{00000000-0005-0000-0000-00001B000000}"/>
    <cellStyle name="Normal 3" xfId="32" xr:uid="{00000000-0005-0000-0000-00001C000000}"/>
    <cellStyle name="Normal 4" xfId="33" xr:uid="{00000000-0005-0000-0000-00001D000000}"/>
    <cellStyle name="Normal_orç águaFAlameidaII " xfId="6" xr:uid="{00000000-0005-0000-0000-00001E000000}"/>
    <cellStyle name="Note" xfId="34" xr:uid="{00000000-0005-0000-0000-00001F000000}"/>
    <cellStyle name="Œ…‹æØ‚è [0.00]_COST_SUM" xfId="35" xr:uid="{00000000-0005-0000-0000-000020000000}"/>
    <cellStyle name="Œ…‹æØ‚è_COST_SUM" xfId="36" xr:uid="{00000000-0005-0000-0000-000021000000}"/>
    <cellStyle name="Percentual" xfId="37" xr:uid="{00000000-0005-0000-0000-000022000000}"/>
    <cellStyle name="Ponto" xfId="38" xr:uid="{00000000-0005-0000-0000-000023000000}"/>
    <cellStyle name="Porcentagem" xfId="1" builtinId="5"/>
    <cellStyle name="Porcentagem 2" xfId="39" xr:uid="{00000000-0005-0000-0000-000025000000}"/>
    <cellStyle name="Porcentagem 2 2" xfId="7" xr:uid="{00000000-0005-0000-0000-000026000000}"/>
    <cellStyle name="Porcentagem 3" xfId="40" xr:uid="{00000000-0005-0000-0000-000027000000}"/>
    <cellStyle name="Porcentagem 3 2" xfId="41" xr:uid="{00000000-0005-0000-0000-000028000000}"/>
    <cellStyle name="Porcentagem 4" xfId="42" xr:uid="{00000000-0005-0000-0000-000029000000}"/>
    <cellStyle name="Porcentagem 5" xfId="43" xr:uid="{00000000-0005-0000-0000-00002A000000}"/>
    <cellStyle name="Separador de m" xfId="44" xr:uid="{00000000-0005-0000-0000-00002B000000}"/>
    <cellStyle name="Separador de milhares 2" xfId="5" xr:uid="{00000000-0005-0000-0000-00002C000000}"/>
    <cellStyle name="Separador de milhares 2 2" xfId="9" xr:uid="{00000000-0005-0000-0000-00002D000000}"/>
    <cellStyle name="Separador de milhares 3" xfId="8" xr:uid="{00000000-0005-0000-0000-00002E000000}"/>
    <cellStyle name="Separador de milhares 3 2" xfId="45" xr:uid="{00000000-0005-0000-0000-00002F000000}"/>
    <cellStyle name="Separador de milhares 4" xfId="46" xr:uid="{00000000-0005-0000-0000-000030000000}"/>
    <cellStyle name="Separador de milhares 5" xfId="47" xr:uid="{00000000-0005-0000-0000-000031000000}"/>
    <cellStyle name="Separador de milhares 6" xfId="48" xr:uid="{00000000-0005-0000-0000-000032000000}"/>
    <cellStyle name="Separador de milhares 6 2" xfId="49" xr:uid="{00000000-0005-0000-0000-000033000000}"/>
    <cellStyle name="Separador de milhares 7" xfId="50" xr:uid="{00000000-0005-0000-0000-000034000000}"/>
    <cellStyle name="Separador de milhares_Modelo Orçamento" xfId="4" xr:uid="{00000000-0005-0000-0000-000035000000}"/>
    <cellStyle name="subhead" xfId="51" xr:uid="{00000000-0005-0000-0000-000036000000}"/>
    <cellStyle name="SUBTIT" xfId="52" xr:uid="{00000000-0005-0000-0000-000037000000}"/>
    <cellStyle name="SUBTIT 2" xfId="53" xr:uid="{00000000-0005-0000-0000-000038000000}"/>
    <cellStyle name="Título 1 1" xfId="54" xr:uid="{00000000-0005-0000-0000-000039000000}"/>
    <cellStyle name="Titulo1" xfId="55" xr:uid="{00000000-0005-0000-0000-00003A000000}"/>
    <cellStyle name="Titulo2" xfId="56" xr:uid="{00000000-0005-0000-0000-00003B000000}"/>
    <cellStyle name="Vírgula" xfId="2" builtinId="3"/>
    <cellStyle name="Vírgula 2" xfId="57" xr:uid="{00000000-0005-0000-0000-00003D000000}"/>
    <cellStyle name="Vírgula 2 2" xfId="58" xr:uid="{00000000-0005-0000-0000-00003E000000}"/>
    <cellStyle name="Vírgula 3" xfId="59" xr:uid="{00000000-0005-0000-0000-00003F000000}"/>
    <cellStyle name="Vírgula 4" xfId="60" xr:uid="{00000000-0005-0000-0000-000040000000}"/>
    <cellStyle name="Vírgula 5" xfId="61" xr:uid="{00000000-0005-0000-0000-000041000000}"/>
    <cellStyle name="Vírgula 6" xfId="65" xr:uid="{00000000-0005-0000-0000-000042000000}"/>
    <cellStyle name="Warning Text" xfId="62" xr:uid="{00000000-0005-0000-0000-000043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600074</xdr:colOff>
      <xdr:row>0</xdr:row>
      <xdr:rowOff>85725</xdr:rowOff>
    </xdr:from>
    <xdr:to>
      <xdr:col>2</xdr:col>
      <xdr:colOff>3284219</xdr:colOff>
      <xdr:row>0</xdr:row>
      <xdr:rowOff>809625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73454" y="85725"/>
          <a:ext cx="341566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badi Extra Light" panose="020B0204020104020204" pitchFamily="34" charset="0"/>
              <a:cs typeface="Arial"/>
            </a:rPr>
            <a:t>ESTADO DE MINAS GERAIS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badi" panose="020B0604020104020204" pitchFamily="34" charset="0"/>
              <a:cs typeface="Arial"/>
            </a:rPr>
            <a:t>Secretaria de Estado de Infraestrutura, Mobilidade e Parcerias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badi" panose="020B0604020104020204" pitchFamily="34" charset="0"/>
              <a:cs typeface="Arial"/>
            </a:rPr>
            <a:t>Subsecretaria de Infraestrutura Municupal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badi" panose="020B0604020104020204" pitchFamily="34" charset="0"/>
              <a:cs typeface="Arial"/>
            </a:rPr>
            <a:t>Superintendência de Obras Públicas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badi" panose="020B0604020104020204" pitchFamily="34" charset="0"/>
              <a:cs typeface="Arial"/>
            </a:rPr>
            <a:t>Diretoria de Engenharia e Qualidade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0</xdr:row>
          <xdr:rowOff>144780</xdr:rowOff>
        </xdr:from>
        <xdr:to>
          <xdr:col>1</xdr:col>
          <xdr:colOff>579120</xdr:colOff>
          <xdr:row>0</xdr:row>
          <xdr:rowOff>762000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0</xdr:rowOff>
    </xdr:from>
    <xdr:to>
      <xdr:col>19</xdr:col>
      <xdr:colOff>12700</xdr:colOff>
      <xdr:row>81</xdr:row>
      <xdr:rowOff>51608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07200"/>
          <a:ext cx="11620500" cy="6325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139700</xdr:rowOff>
    </xdr:from>
    <xdr:to>
      <xdr:col>19</xdr:col>
      <xdr:colOff>12700</xdr:colOff>
      <xdr:row>40</xdr:row>
      <xdr:rowOff>12563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04800"/>
          <a:ext cx="11620500" cy="63117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0</xdr:rowOff>
    </xdr:from>
    <xdr:to>
      <xdr:col>19</xdr:col>
      <xdr:colOff>601980</xdr:colOff>
      <xdr:row>90</xdr:row>
      <xdr:rowOff>19959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01940"/>
          <a:ext cx="12207240" cy="72284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19</xdr:col>
      <xdr:colOff>601980</xdr:colOff>
      <xdr:row>44</xdr:row>
      <xdr:rowOff>30338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207240" cy="70712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1</xdr:row>
      <xdr:rowOff>152400</xdr:rowOff>
    </xdr:from>
    <xdr:to>
      <xdr:col>18</xdr:col>
      <xdr:colOff>399765</xdr:colOff>
      <xdr:row>44</xdr:row>
      <xdr:rowOff>48875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419100"/>
          <a:ext cx="11372565" cy="6995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18</xdr:col>
      <xdr:colOff>321021</xdr:colOff>
      <xdr:row>89</xdr:row>
      <xdr:rowOff>15852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901940"/>
          <a:ext cx="11316681" cy="705673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0</xdr:row>
          <xdr:rowOff>114300</xdr:rowOff>
        </xdr:from>
        <xdr:to>
          <xdr:col>1</xdr:col>
          <xdr:colOff>365760</xdr:colOff>
          <xdr:row>0</xdr:row>
          <xdr:rowOff>769620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371475</xdr:colOff>
      <xdr:row>0</xdr:row>
      <xdr:rowOff>66675</xdr:rowOff>
    </xdr:from>
    <xdr:to>
      <xdr:col>2</xdr:col>
      <xdr:colOff>1323975</xdr:colOff>
      <xdr:row>0</xdr:row>
      <xdr:rowOff>819150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990600" y="66675"/>
          <a:ext cx="5029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badi Extra Light" panose="020B0204020104020204" pitchFamily="34" charset="0"/>
              <a:cs typeface="Arial"/>
            </a:rPr>
            <a:t>ESTADO DE MINAS GERAIS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badi" panose="020B0604020104020204" pitchFamily="34" charset="0"/>
              <a:cs typeface="Arial"/>
            </a:rPr>
            <a:t>Secretaria de Estado de Infraestrutura, Mobilidade e Parcerias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badi" panose="020B0604020104020204" pitchFamily="34" charset="0"/>
              <a:cs typeface="Arial"/>
            </a:rPr>
            <a:t>Subsecretaria de Infraestrutura Municupal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badi" panose="020B0604020104020204" pitchFamily="34" charset="0"/>
              <a:cs typeface="Arial"/>
            </a:rPr>
            <a:t>Superintendência de Obras Públicas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000" b="0" i="0" baseline="0">
              <a:effectLst/>
              <a:latin typeface="+mn-lt"/>
              <a:ea typeface="+mn-ea"/>
              <a:cs typeface="+mn-cs"/>
            </a:rPr>
            <a:t>Diretoria de Engenharia e Qualidade</a:t>
          </a:r>
          <a:endParaRPr lang="pt-BR" sz="900">
            <a:effectLst/>
          </a:endParaRPr>
        </a:p>
        <a:p>
          <a:pPr algn="l" rtl="0">
            <a:defRPr sz="1000"/>
          </a:pPr>
          <a:endParaRPr lang="pt-BR" sz="900" b="0" i="0" u="none" strike="noStrike" baseline="0">
            <a:solidFill>
              <a:srgbClr val="000000"/>
            </a:solidFill>
            <a:latin typeface="Abadi" panose="020B0604020104020204" pitchFamily="34" charset="0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Meus%20documentos\Planilhas\OR&#199;AMENTO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."/>
      <sheetName val="ORÇAMENTO"/>
      <sheetName val="CONCRETO FUNDAÇÃO"/>
      <sheetName val="CONCRETO ESTRUTURA"/>
      <sheetName val="PARETO  |  ABC"/>
      <sheetName val="GRÁFICO"/>
    </sheetNames>
    <sheetDataSet>
      <sheetData sheetId="0">
        <row r="8">
          <cell r="G8">
            <v>2.89</v>
          </cell>
        </row>
        <row r="11">
          <cell r="B11" t="str">
            <v xml:space="preserve">  Pedreiro de acabamento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showGridLines="0" showZeros="0" tabSelected="1" view="pageBreakPreview" zoomScaleSheetLayoutView="93" workbookViewId="0">
      <selection activeCell="H32" sqref="H32"/>
    </sheetView>
  </sheetViews>
  <sheetFormatPr defaultColWidth="9.109375" defaultRowHeight="13.2"/>
  <cols>
    <col min="1" max="1" width="5.44140625" style="1" bestFit="1" customWidth="1"/>
    <col min="2" max="2" width="10.6640625" style="1" bestFit="1" customWidth="1"/>
    <col min="3" max="3" width="85.33203125" style="1" customWidth="1"/>
    <col min="4" max="4" width="8.5546875" style="1" customWidth="1"/>
    <col min="5" max="5" width="11.33203125" style="1" customWidth="1"/>
    <col min="6" max="6" width="11.5546875" style="9" customWidth="1"/>
    <col min="7" max="7" width="10.77734375" style="1" customWidth="1"/>
    <col min="8" max="8" width="14.6640625" style="1" customWidth="1"/>
    <col min="9" max="9" width="9.109375" style="1"/>
    <col min="10" max="10" width="11.88671875" style="1" bestFit="1" customWidth="1"/>
    <col min="11" max="16384" width="9.109375" style="1"/>
  </cols>
  <sheetData>
    <row r="1" spans="1:8" ht="65.25" customHeight="1">
      <c r="A1" s="311"/>
      <c r="B1" s="312"/>
      <c r="C1" s="309"/>
      <c r="D1" s="309"/>
      <c r="E1" s="309"/>
      <c r="F1" s="309"/>
      <c r="G1" s="309"/>
      <c r="H1" s="310"/>
    </row>
    <row r="2" spans="1:8" s="2" customFormat="1" ht="20.100000000000001" customHeight="1">
      <c r="A2" s="324" t="s">
        <v>91</v>
      </c>
      <c r="B2" s="325"/>
      <c r="C2" s="325"/>
      <c r="D2" s="325"/>
      <c r="E2" s="325"/>
      <c r="F2" s="325"/>
      <c r="G2" s="325"/>
      <c r="H2" s="326"/>
    </row>
    <row r="3" spans="1:8" s="2" customFormat="1" ht="20.100000000000001" customHeight="1">
      <c r="A3" s="302" t="s">
        <v>187</v>
      </c>
      <c r="B3" s="303"/>
      <c r="C3" s="303"/>
      <c r="D3" s="304"/>
      <c r="E3" s="305" t="s">
        <v>75</v>
      </c>
      <c r="F3" s="306"/>
      <c r="G3" s="307" t="s">
        <v>76</v>
      </c>
      <c r="H3" s="308"/>
    </row>
    <row r="4" spans="1:8" s="2" customFormat="1" ht="20.100000000000001" customHeight="1">
      <c r="A4" s="299" t="s">
        <v>80</v>
      </c>
      <c r="B4" s="300"/>
      <c r="C4" s="300"/>
      <c r="D4" s="301"/>
      <c r="E4" s="305" t="s">
        <v>62</v>
      </c>
      <c r="F4" s="306"/>
      <c r="G4" s="327">
        <f ca="1">TODAY()</f>
        <v>45422</v>
      </c>
      <c r="H4" s="328"/>
    </row>
    <row r="5" spans="1:8" s="2" customFormat="1" ht="20.100000000000001" customHeight="1">
      <c r="A5" s="314" t="s">
        <v>231</v>
      </c>
      <c r="B5" s="314"/>
      <c r="C5" s="314"/>
      <c r="D5" s="314"/>
      <c r="E5" s="320" t="s">
        <v>6</v>
      </c>
      <c r="F5" s="320"/>
      <c r="G5" s="320"/>
      <c r="H5" s="320"/>
    </row>
    <row r="6" spans="1:8" s="2" customFormat="1" ht="30" customHeight="1">
      <c r="A6" s="315" t="s">
        <v>252</v>
      </c>
      <c r="B6" s="316"/>
      <c r="C6" s="316"/>
      <c r="D6" s="317"/>
      <c r="E6" s="143" t="s">
        <v>47</v>
      </c>
      <c r="F6" s="31" t="s">
        <v>3</v>
      </c>
      <c r="G6" s="137" t="s">
        <v>109</v>
      </c>
      <c r="H6" s="30" t="s">
        <v>4</v>
      </c>
    </row>
    <row r="7" spans="1:8" s="2" customFormat="1" ht="25.5" customHeight="1">
      <c r="A7" s="321" t="s">
        <v>186</v>
      </c>
      <c r="B7" s="322"/>
      <c r="C7" s="322"/>
      <c r="D7" s="323"/>
      <c r="E7" s="167" t="s">
        <v>104</v>
      </c>
      <c r="F7" s="168">
        <v>0.05</v>
      </c>
      <c r="G7" s="169" t="s">
        <v>103</v>
      </c>
      <c r="H7" s="170">
        <f>BDI!F22</f>
        <v>0.30552417305079826</v>
      </c>
    </row>
    <row r="8" spans="1:8" ht="3.75" customHeight="1">
      <c r="A8" s="319"/>
      <c r="B8" s="319"/>
      <c r="C8" s="319"/>
      <c r="D8" s="319"/>
      <c r="E8" s="319"/>
      <c r="F8" s="319"/>
      <c r="G8" s="319"/>
      <c r="H8" s="319"/>
    </row>
    <row r="9" spans="1:8" ht="36">
      <c r="A9" s="30" t="s">
        <v>0</v>
      </c>
      <c r="B9" s="137" t="s">
        <v>105</v>
      </c>
      <c r="C9" s="137" t="s">
        <v>106</v>
      </c>
      <c r="D9" s="30" t="s">
        <v>2</v>
      </c>
      <c r="E9" s="30" t="s">
        <v>1</v>
      </c>
      <c r="F9" s="139" t="s">
        <v>107</v>
      </c>
      <c r="G9" s="138" t="s">
        <v>108</v>
      </c>
      <c r="H9" s="226" t="s">
        <v>5</v>
      </c>
    </row>
    <row r="10" spans="1:8" ht="20.100000000000001" customHeight="1">
      <c r="A10" s="128" t="s">
        <v>94</v>
      </c>
      <c r="B10" s="129"/>
      <c r="C10" s="130" t="s">
        <v>27</v>
      </c>
      <c r="D10" s="131"/>
      <c r="E10" s="132"/>
      <c r="F10" s="132"/>
      <c r="G10" s="132">
        <f>ROUND(F10+(F10*$H$7),2)</f>
        <v>0</v>
      </c>
      <c r="H10" s="133">
        <f>SUM(H11:H11)</f>
        <v>1774.39</v>
      </c>
    </row>
    <row r="11" spans="1:8" ht="49.95" customHeight="1">
      <c r="A11" s="8" t="s">
        <v>8</v>
      </c>
      <c r="B11" s="3" t="s">
        <v>188</v>
      </c>
      <c r="C11" s="4" t="s">
        <v>236</v>
      </c>
      <c r="D11" s="8" t="s">
        <v>20</v>
      </c>
      <c r="E11" s="77">
        <f>'Memória de Cálculo'!B12</f>
        <v>1</v>
      </c>
      <c r="F11" s="5">
        <v>1359.14</v>
      </c>
      <c r="G11" s="5">
        <f>ROUND(F11+(F11*$H$7),2)</f>
        <v>1774.39</v>
      </c>
      <c r="H11" s="5">
        <f>ROUND((E11*G11),2)</f>
        <v>1774.39</v>
      </c>
    </row>
    <row r="12" spans="1:8">
      <c r="A12" s="212"/>
      <c r="B12" s="213"/>
      <c r="C12" s="213"/>
      <c r="D12" s="213"/>
      <c r="E12" s="213"/>
      <c r="F12" s="213"/>
      <c r="G12" s="213"/>
      <c r="H12" s="214"/>
    </row>
    <row r="13" spans="1:8" s="6" customFormat="1" ht="20.100000000000001" customHeight="1">
      <c r="A13" s="128" t="s">
        <v>95</v>
      </c>
      <c r="B13" s="129"/>
      <c r="C13" s="130" t="s">
        <v>50</v>
      </c>
      <c r="D13" s="135"/>
      <c r="E13" s="134"/>
      <c r="F13" s="134"/>
      <c r="G13" s="134">
        <f>ROUND(F13+(F13*$H$7),2)</f>
        <v>0</v>
      </c>
      <c r="H13" s="133">
        <f>SUM(H14:H22)</f>
        <v>87793.51</v>
      </c>
    </row>
    <row r="14" spans="1:8" ht="30" customHeight="1">
      <c r="A14" s="8" t="s">
        <v>9</v>
      </c>
      <c r="B14" s="7" t="s">
        <v>72</v>
      </c>
      <c r="C14" s="4" t="s">
        <v>237</v>
      </c>
      <c r="D14" s="8" t="s">
        <v>15</v>
      </c>
      <c r="E14" s="274">
        <f>'Memória de Cálculo'!B28</f>
        <v>229.9</v>
      </c>
      <c r="F14" s="5">
        <v>8.75</v>
      </c>
      <c r="G14" s="5">
        <f t="shared" ref="G14:G18" si="0">ROUND(F14+(F14*$H$7),2)</f>
        <v>11.42</v>
      </c>
      <c r="H14" s="5">
        <f>ROUND((E14*G14),2)</f>
        <v>2625.46</v>
      </c>
    </row>
    <row r="15" spans="1:8" ht="20.100000000000001" customHeight="1">
      <c r="A15" s="8" t="s">
        <v>10</v>
      </c>
      <c r="B15" s="7" t="s">
        <v>189</v>
      </c>
      <c r="C15" s="4" t="s">
        <v>190</v>
      </c>
      <c r="D15" s="8" t="s">
        <v>7</v>
      </c>
      <c r="E15" s="274">
        <f>'Memória de Cálculo'!B43</f>
        <v>191.58999999999997</v>
      </c>
      <c r="F15" s="5">
        <v>11.91</v>
      </c>
      <c r="G15" s="5">
        <f t="shared" si="0"/>
        <v>15.55</v>
      </c>
      <c r="H15" s="5">
        <f t="shared" ref="H15:H22" si="1">ROUND((E15*G15),2)</f>
        <v>2979.22</v>
      </c>
    </row>
    <row r="16" spans="1:8" ht="22.5" customHeight="1">
      <c r="A16" s="8" t="s">
        <v>11</v>
      </c>
      <c r="B16" s="228" t="s">
        <v>138</v>
      </c>
      <c r="C16" s="229" t="s">
        <v>139</v>
      </c>
      <c r="D16" s="8" t="s">
        <v>15</v>
      </c>
      <c r="E16" s="274">
        <f>'Memória de Cálculo'!B57</f>
        <v>36.945500000000003</v>
      </c>
      <c r="F16" s="5">
        <v>393.42</v>
      </c>
      <c r="G16" s="5">
        <f t="shared" si="0"/>
        <v>513.62</v>
      </c>
      <c r="H16" s="5">
        <f t="shared" si="1"/>
        <v>18975.95</v>
      </c>
    </row>
    <row r="17" spans="1:11" ht="30" customHeight="1">
      <c r="A17" s="8" t="s">
        <v>12</v>
      </c>
      <c r="B17" s="8" t="s">
        <v>21</v>
      </c>
      <c r="C17" s="4" t="s">
        <v>131</v>
      </c>
      <c r="D17" s="8" t="s">
        <v>17</v>
      </c>
      <c r="E17" s="274">
        <f>'Memória de Cálculo'!B73</f>
        <v>51.6</v>
      </c>
      <c r="F17" s="5">
        <v>113.03</v>
      </c>
      <c r="G17" s="5">
        <f t="shared" si="0"/>
        <v>147.56</v>
      </c>
      <c r="H17" s="5">
        <f t="shared" si="1"/>
        <v>7614.1</v>
      </c>
    </row>
    <row r="18" spans="1:11" ht="30" customHeight="1">
      <c r="A18" s="8" t="s">
        <v>13</v>
      </c>
      <c r="B18" s="8" t="s">
        <v>194</v>
      </c>
      <c r="C18" s="4" t="s">
        <v>195</v>
      </c>
      <c r="D18" s="8" t="s">
        <v>17</v>
      </c>
      <c r="E18" s="274">
        <f>'Memória de Cálculo'!B78</f>
        <v>120.95</v>
      </c>
      <c r="F18" s="5">
        <v>181.41</v>
      </c>
      <c r="G18" s="5">
        <f t="shared" si="0"/>
        <v>236.84</v>
      </c>
      <c r="H18" s="5">
        <f t="shared" si="1"/>
        <v>28645.8</v>
      </c>
    </row>
    <row r="19" spans="1:11" s="286" customFormat="1" ht="22.5" customHeight="1">
      <c r="A19" s="281" t="s">
        <v>14</v>
      </c>
      <c r="B19" s="290" t="s">
        <v>191</v>
      </c>
      <c r="C19" s="283" t="s">
        <v>192</v>
      </c>
      <c r="D19" s="281" t="s">
        <v>15</v>
      </c>
      <c r="E19" s="284">
        <f>'Memória de Cálculo'!H105</f>
        <v>136.31449999999998</v>
      </c>
      <c r="F19" s="285">
        <v>17.36</v>
      </c>
      <c r="G19" s="285">
        <f t="shared" ref="G19:G21" si="2">ROUND(F19+(F19*$H$7),2)</f>
        <v>22.66</v>
      </c>
      <c r="H19" s="285">
        <f t="shared" si="1"/>
        <v>3088.89</v>
      </c>
    </row>
    <row r="20" spans="1:11" ht="30" customHeight="1">
      <c r="A20" s="8" t="s">
        <v>51</v>
      </c>
      <c r="B20" s="8" t="s">
        <v>238</v>
      </c>
      <c r="C20" s="4" t="s">
        <v>239</v>
      </c>
      <c r="D20" s="8" t="s">
        <v>20</v>
      </c>
      <c r="E20" s="274">
        <f>'Memória de Cálculo'!C117</f>
        <v>8</v>
      </c>
      <c r="F20" s="5">
        <v>1364.01</v>
      </c>
      <c r="G20" s="5">
        <f t="shared" si="2"/>
        <v>1780.75</v>
      </c>
      <c r="H20" s="5">
        <f t="shared" si="1"/>
        <v>14246</v>
      </c>
    </row>
    <row r="21" spans="1:11" ht="30" customHeight="1">
      <c r="A21" s="8" t="s">
        <v>49</v>
      </c>
      <c r="B21" s="8" t="s">
        <v>136</v>
      </c>
      <c r="C21" s="4" t="s">
        <v>137</v>
      </c>
      <c r="D21" s="8" t="s">
        <v>20</v>
      </c>
      <c r="E21" s="274">
        <f>'Memória de Cálculo'!B123</f>
        <v>3</v>
      </c>
      <c r="F21" s="5">
        <v>1986.93</v>
      </c>
      <c r="G21" s="5">
        <f t="shared" si="2"/>
        <v>2593.9899999999998</v>
      </c>
      <c r="H21" s="5">
        <f t="shared" si="1"/>
        <v>7781.97</v>
      </c>
    </row>
    <row r="22" spans="1:11" ht="30" customHeight="1">
      <c r="A22" s="8" t="s">
        <v>193</v>
      </c>
      <c r="B22" s="8" t="s">
        <v>22</v>
      </c>
      <c r="C22" s="4" t="s">
        <v>240</v>
      </c>
      <c r="D22" s="8" t="s">
        <v>20</v>
      </c>
      <c r="E22" s="274">
        <f>'Memória de Cálculo'!B129</f>
        <v>3</v>
      </c>
      <c r="F22" s="5">
        <v>468.81</v>
      </c>
      <c r="G22" s="5">
        <f t="shared" ref="G22" si="3">ROUND(F22+(F22*$H$7),2)</f>
        <v>612.04</v>
      </c>
      <c r="H22" s="5">
        <f t="shared" si="1"/>
        <v>1836.12</v>
      </c>
    </row>
    <row r="23" spans="1:11">
      <c r="A23" s="296">
        <f>ROUND(F23+(F23*$H$7),2)</f>
        <v>0</v>
      </c>
      <c r="B23" s="296"/>
      <c r="C23" s="296"/>
      <c r="D23" s="296"/>
      <c r="E23" s="296"/>
      <c r="F23" s="296"/>
      <c r="G23" s="296"/>
      <c r="H23" s="296"/>
    </row>
    <row r="24" spans="1:11" ht="20.100000000000001" customHeight="1">
      <c r="A24" s="128" t="s">
        <v>96</v>
      </c>
      <c r="B24" s="136"/>
      <c r="C24" s="130" t="s">
        <v>52</v>
      </c>
      <c r="D24" s="136"/>
      <c r="E24" s="134"/>
      <c r="F24" s="134"/>
      <c r="G24" s="134">
        <f t="shared" ref="G24:G25" si="4">ROUND(F24+(F24*$H$7),2)</f>
        <v>0</v>
      </c>
      <c r="H24" s="133">
        <f>SUM(H25:H26)</f>
        <v>215012.86</v>
      </c>
      <c r="I24" s="9"/>
    </row>
    <row r="25" spans="1:11" s="286" customFormat="1" ht="20.100000000000001" customHeight="1">
      <c r="A25" s="281" t="s">
        <v>16</v>
      </c>
      <c r="B25" s="281" t="s">
        <v>101</v>
      </c>
      <c r="C25" s="283" t="s">
        <v>102</v>
      </c>
      <c r="D25" s="281" t="s">
        <v>7</v>
      </c>
      <c r="E25" s="284">
        <f>'Memória de Cálculo'!D155</f>
        <v>2303.4906000000001</v>
      </c>
      <c r="F25" s="285">
        <v>1.1499999999999999</v>
      </c>
      <c r="G25" s="285">
        <f t="shared" si="4"/>
        <v>1.5</v>
      </c>
      <c r="H25" s="285">
        <f t="shared" ref="H25:H30" si="5">ROUND((E25*G25),2)</f>
        <v>3455.24</v>
      </c>
    </row>
    <row r="26" spans="1:11" ht="30" customHeight="1">
      <c r="A26" s="8" t="s">
        <v>35</v>
      </c>
      <c r="B26" s="8" t="s">
        <v>23</v>
      </c>
      <c r="C26" s="4" t="s">
        <v>241</v>
      </c>
      <c r="D26" s="8" t="s">
        <v>7</v>
      </c>
      <c r="E26" s="77">
        <f>'Memória de Cálculo'!D176</f>
        <v>2042.4563000000001</v>
      </c>
      <c r="F26" s="5">
        <v>79.34</v>
      </c>
      <c r="G26" s="5">
        <f t="shared" ref="G26:G30" si="6">ROUND(F26+(F26*$H$7),2)</f>
        <v>103.58</v>
      </c>
      <c r="H26" s="5">
        <f t="shared" si="5"/>
        <v>211557.62</v>
      </c>
    </row>
    <row r="27" spans="1:11">
      <c r="A27" s="171"/>
      <c r="B27" s="172"/>
      <c r="C27" s="173"/>
      <c r="D27" s="174"/>
      <c r="E27" s="175"/>
      <c r="F27" s="176"/>
      <c r="G27" s="176"/>
      <c r="H27" s="177"/>
    </row>
    <row r="28" spans="1:11" ht="16.5" customHeight="1">
      <c r="A28" s="128" t="s">
        <v>97</v>
      </c>
      <c r="B28" s="136"/>
      <c r="C28" s="130" t="s">
        <v>98</v>
      </c>
      <c r="D28" s="136"/>
      <c r="E28" s="134"/>
      <c r="F28" s="134"/>
      <c r="G28" s="134">
        <f t="shared" si="6"/>
        <v>0</v>
      </c>
      <c r="H28" s="133">
        <f>SUM(H29:H30)</f>
        <v>41220.080000000002</v>
      </c>
    </row>
    <row r="29" spans="1:11" ht="43.95" customHeight="1">
      <c r="A29" s="8" t="s">
        <v>18</v>
      </c>
      <c r="B29" s="3" t="s">
        <v>24</v>
      </c>
      <c r="C29" s="4" t="s">
        <v>242</v>
      </c>
      <c r="D29" s="8" t="s">
        <v>17</v>
      </c>
      <c r="E29" s="77">
        <f>'Memória de Cálculo'!C196</f>
        <v>181.10000000000002</v>
      </c>
      <c r="F29" s="5">
        <v>57.07</v>
      </c>
      <c r="G29" s="5">
        <f t="shared" si="6"/>
        <v>74.510000000000005</v>
      </c>
      <c r="H29" s="5">
        <f t="shared" si="5"/>
        <v>13493.76</v>
      </c>
      <c r="J29" s="1">
        <v>60961.01</v>
      </c>
    </row>
    <row r="30" spans="1:11" s="286" customFormat="1" ht="43.95" customHeight="1">
      <c r="A30" s="281" t="s">
        <v>48</v>
      </c>
      <c r="B30" s="282" t="s">
        <v>126</v>
      </c>
      <c r="C30" s="283" t="s">
        <v>115</v>
      </c>
      <c r="D30" s="281" t="s">
        <v>17</v>
      </c>
      <c r="E30" s="284">
        <f>'Memória de Cálculo'!D217</f>
        <v>562.4</v>
      </c>
      <c r="F30" s="285">
        <f>'Composição 1'!G3</f>
        <v>37.75889999999999</v>
      </c>
      <c r="G30" s="285">
        <f t="shared" si="6"/>
        <v>49.3</v>
      </c>
      <c r="H30" s="285">
        <f t="shared" si="5"/>
        <v>27726.32</v>
      </c>
      <c r="J30" s="286">
        <v>98.65</v>
      </c>
    </row>
    <row r="31" spans="1:11">
      <c r="A31" s="297"/>
      <c r="B31" s="297"/>
      <c r="C31" s="297"/>
      <c r="D31" s="297"/>
      <c r="E31" s="297"/>
      <c r="F31" s="297"/>
      <c r="G31" s="297"/>
      <c r="H31" s="297"/>
    </row>
    <row r="32" spans="1:11" ht="20.100000000000001" customHeight="1">
      <c r="A32" s="318" t="s">
        <v>19</v>
      </c>
      <c r="B32" s="318"/>
      <c r="C32" s="318"/>
      <c r="D32" s="318"/>
      <c r="E32" s="318"/>
      <c r="F32" s="318"/>
      <c r="G32" s="318"/>
      <c r="H32" s="10">
        <f>H10+H13+H24+H28</f>
        <v>345800.84</v>
      </c>
      <c r="J32" s="275">
        <f>J29/J30</f>
        <v>617.95245818550427</v>
      </c>
      <c r="K32" s="1" t="s">
        <v>26</v>
      </c>
    </row>
    <row r="33" spans="1:10" ht="14.25" customHeight="1">
      <c r="A33" s="11"/>
      <c r="B33" s="12"/>
      <c r="C33" s="12"/>
      <c r="D33" s="12"/>
      <c r="E33" s="12"/>
      <c r="F33" s="13"/>
      <c r="G33" s="12"/>
      <c r="H33" s="14"/>
    </row>
    <row r="34" spans="1:10" ht="11.25" customHeight="1">
      <c r="A34" s="15"/>
      <c r="B34" s="16"/>
      <c r="C34" s="16"/>
      <c r="D34" s="16"/>
      <c r="E34" s="16"/>
      <c r="F34" s="17"/>
      <c r="G34" s="16"/>
      <c r="H34" s="18"/>
    </row>
    <row r="35" spans="1:10" ht="11.25" customHeight="1">
      <c r="A35" s="15"/>
      <c r="B35" s="295"/>
      <c r="C35" s="295"/>
      <c r="D35" s="16"/>
      <c r="E35" s="295"/>
      <c r="F35" s="295"/>
      <c r="G35" s="151"/>
      <c r="H35" s="18"/>
      <c r="J35" s="257">
        <f>H32-250000</f>
        <v>95800.840000000026</v>
      </c>
    </row>
    <row r="36" spans="1:10" ht="13.8">
      <c r="A36" s="15"/>
      <c r="B36" s="293" t="s">
        <v>73</v>
      </c>
      <c r="C36" s="293"/>
      <c r="D36" s="16"/>
      <c r="E36" s="313" t="s">
        <v>141</v>
      </c>
      <c r="F36" s="313"/>
      <c r="G36" s="151"/>
      <c r="H36" s="18"/>
    </row>
    <row r="37" spans="1:10" hidden="1">
      <c r="A37" s="19"/>
      <c r="B37" s="20"/>
      <c r="C37" s="20"/>
      <c r="D37" s="20"/>
      <c r="E37" s="20"/>
      <c r="F37" s="21"/>
      <c r="G37" s="20"/>
      <c r="H37" s="22"/>
    </row>
    <row r="38" spans="1:10">
      <c r="A38" s="19"/>
      <c r="B38" s="298" t="s">
        <v>74</v>
      </c>
      <c r="C38" s="298"/>
      <c r="D38" s="20"/>
      <c r="E38" s="20"/>
      <c r="F38" s="21"/>
      <c r="G38" s="20"/>
      <c r="H38" s="22"/>
    </row>
    <row r="39" spans="1:10">
      <c r="A39" s="19"/>
      <c r="B39" s="20"/>
      <c r="C39" s="20"/>
      <c r="D39" s="20"/>
      <c r="E39" s="20"/>
      <c r="F39" s="21"/>
      <c r="G39" s="20"/>
      <c r="H39" s="22"/>
    </row>
    <row r="40" spans="1:10" ht="11.25" customHeight="1">
      <c r="A40" s="15"/>
      <c r="B40" s="295"/>
      <c r="C40" s="295"/>
      <c r="D40" s="16"/>
      <c r="E40" s="313"/>
      <c r="F40" s="313"/>
      <c r="G40" s="151"/>
      <c r="H40" s="18"/>
    </row>
    <row r="41" spans="1:10">
      <c r="A41" s="23"/>
      <c r="B41" s="293" t="s">
        <v>230</v>
      </c>
      <c r="C41" s="293"/>
      <c r="D41" s="24"/>
      <c r="E41" s="294"/>
      <c r="F41" s="294"/>
      <c r="G41" s="225"/>
      <c r="H41" s="25"/>
    </row>
    <row r="42" spans="1:10" ht="12" customHeight="1">
      <c r="A42" s="19"/>
      <c r="B42" s="298" t="s">
        <v>71</v>
      </c>
      <c r="C42" s="298"/>
      <c r="D42" s="20"/>
      <c r="E42" s="20"/>
      <c r="F42" s="21"/>
      <c r="G42" s="20"/>
      <c r="H42" s="22"/>
    </row>
    <row r="43" spans="1:10">
      <c r="A43" s="26"/>
      <c r="B43" s="27"/>
      <c r="C43" s="27"/>
      <c r="D43" s="27"/>
      <c r="E43" s="27"/>
      <c r="F43" s="28"/>
      <c r="G43" s="27"/>
      <c r="H43" s="29"/>
    </row>
  </sheetData>
  <mergeCells count="27">
    <mergeCell ref="B42:C42"/>
    <mergeCell ref="C1:H1"/>
    <mergeCell ref="A1:B1"/>
    <mergeCell ref="B36:C36"/>
    <mergeCell ref="E36:F36"/>
    <mergeCell ref="E35:F35"/>
    <mergeCell ref="B35:C35"/>
    <mergeCell ref="A5:D5"/>
    <mergeCell ref="A6:D6"/>
    <mergeCell ref="A32:G32"/>
    <mergeCell ref="A8:H8"/>
    <mergeCell ref="E5:H5"/>
    <mergeCell ref="A7:D7"/>
    <mergeCell ref="A2:H2"/>
    <mergeCell ref="G4:H4"/>
    <mergeCell ref="E40:F40"/>
    <mergeCell ref="A4:D4"/>
    <mergeCell ref="A3:D3"/>
    <mergeCell ref="E3:F3"/>
    <mergeCell ref="G3:H3"/>
    <mergeCell ref="E4:F4"/>
    <mergeCell ref="B41:C41"/>
    <mergeCell ref="E41:F41"/>
    <mergeCell ref="B40:C40"/>
    <mergeCell ref="A23:H23"/>
    <mergeCell ref="A31:H31"/>
    <mergeCell ref="B38:C38"/>
  </mergeCells>
  <phoneticPr fontId="4" type="noConversion"/>
  <printOptions horizontalCentered="1"/>
  <pageMargins left="0.47244094488188981" right="0.19685039370078741" top="0.59055118110236227" bottom="0.6692913385826772" header="0" footer="0"/>
  <pageSetup paperSize="9" scale="86" fitToHeight="2" orientation="landscape" horizontalDpi="4294967295" r:id="rId1"/>
  <headerFooter alignWithMargins="0"/>
  <rowBreaks count="1" manualBreakCount="1">
    <brk id="23" max="7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6146" r:id="rId4">
          <objectPr defaultSize="0" autoPict="0" r:id="rId5">
            <anchor moveWithCells="1">
              <from>
                <xdr:col>0</xdr:col>
                <xdr:colOff>99060</xdr:colOff>
                <xdr:row>0</xdr:row>
                <xdr:rowOff>144780</xdr:rowOff>
              </from>
              <to>
                <xdr:col>1</xdr:col>
                <xdr:colOff>579120</xdr:colOff>
                <xdr:row>0</xdr:row>
                <xdr:rowOff>762000</xdr:rowOff>
              </to>
            </anchor>
          </objectPr>
        </oleObject>
      </mc:Choice>
      <mc:Fallback>
        <oleObject progId="Word.Picture.8" shapeId="614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3"/>
  <sheetViews>
    <sheetView view="pageBreakPreview" topLeftCell="A27" zoomScale="130" zoomScaleNormal="100" zoomScaleSheetLayoutView="130" workbookViewId="0">
      <selection activeCell="C32" sqref="C32"/>
    </sheetView>
  </sheetViews>
  <sheetFormatPr defaultRowHeight="13.2"/>
  <cols>
    <col min="1" max="1" width="13.33203125" customWidth="1"/>
    <col min="3" max="3" width="12.33203125" customWidth="1"/>
  </cols>
  <sheetData>
    <row r="1" spans="1:10" ht="18.600000000000001">
      <c r="A1" s="329" t="s">
        <v>143</v>
      </c>
      <c r="B1" s="330"/>
      <c r="C1" s="330"/>
      <c r="D1" s="330"/>
      <c r="E1" s="330"/>
      <c r="F1" s="330"/>
      <c r="G1" s="330"/>
      <c r="H1" s="330"/>
      <c r="I1" s="330"/>
      <c r="J1" s="331"/>
    </row>
    <row r="2" spans="1:10">
      <c r="A2" s="332" t="s">
        <v>144</v>
      </c>
      <c r="B2" s="333" t="s">
        <v>145</v>
      </c>
      <c r="C2" s="334" t="s">
        <v>146</v>
      </c>
      <c r="D2" s="334"/>
      <c r="E2" s="334"/>
      <c r="F2" s="334"/>
      <c r="G2" s="334"/>
      <c r="H2" s="334"/>
      <c r="I2" s="334"/>
      <c r="J2" s="335" t="s">
        <v>147</v>
      </c>
    </row>
    <row r="3" spans="1:10" ht="19.5" customHeight="1">
      <c r="A3" s="332"/>
      <c r="B3" s="334"/>
      <c r="C3" s="338" t="s">
        <v>148</v>
      </c>
      <c r="D3" s="339"/>
      <c r="E3" s="339"/>
      <c r="F3" s="340"/>
      <c r="G3" s="338" t="s">
        <v>149</v>
      </c>
      <c r="H3" s="339"/>
      <c r="I3" s="340"/>
      <c r="J3" s="336"/>
    </row>
    <row r="4" spans="1:10" ht="68.25" customHeight="1">
      <c r="A4" s="332"/>
      <c r="B4" s="334"/>
      <c r="C4" s="231">
        <v>0.02</v>
      </c>
      <c r="D4" s="231">
        <v>0.03</v>
      </c>
      <c r="E4" s="231">
        <v>0.04</v>
      </c>
      <c r="F4" s="231">
        <v>0.05</v>
      </c>
      <c r="G4" s="232" t="s">
        <v>150</v>
      </c>
      <c r="H4" s="232" t="s">
        <v>151</v>
      </c>
      <c r="I4" s="232" t="s">
        <v>152</v>
      </c>
      <c r="J4" s="337"/>
    </row>
    <row r="5" spans="1:10">
      <c r="A5" s="243" t="s">
        <v>153</v>
      </c>
      <c r="B5" s="233" t="s">
        <v>154</v>
      </c>
      <c r="C5" s="234">
        <v>1</v>
      </c>
      <c r="D5" s="234">
        <v>1</v>
      </c>
      <c r="E5" s="234">
        <v>1</v>
      </c>
      <c r="F5" s="234">
        <v>1</v>
      </c>
      <c r="G5" s="234">
        <v>1</v>
      </c>
      <c r="H5" s="234">
        <v>1</v>
      </c>
      <c r="I5" s="234">
        <v>1</v>
      </c>
      <c r="J5" s="244"/>
    </row>
    <row r="6" spans="1:10" ht="20.399999999999999">
      <c r="A6" s="243" t="s">
        <v>155</v>
      </c>
      <c r="B6" s="233" t="s">
        <v>156</v>
      </c>
      <c r="C6" s="235">
        <v>4.6699999999999998E-2</v>
      </c>
      <c r="D6" s="235">
        <v>4.6699999999999998E-2</v>
      </c>
      <c r="E6" s="235">
        <v>4.6699999999999998E-2</v>
      </c>
      <c r="F6" s="235">
        <v>4.6699999999999998E-2</v>
      </c>
      <c r="G6" s="236">
        <v>3.4200000000000001E-2</v>
      </c>
      <c r="H6" s="236">
        <v>4.0099999999999997E-2</v>
      </c>
      <c r="I6" s="236">
        <v>3.4200000000000001E-2</v>
      </c>
      <c r="J6" s="244" t="s">
        <v>154</v>
      </c>
    </row>
    <row r="7" spans="1:10">
      <c r="A7" s="243" t="s">
        <v>157</v>
      </c>
      <c r="B7" s="233" t="s">
        <v>158</v>
      </c>
      <c r="C7" s="235">
        <v>7.5340000000000004E-2</v>
      </c>
      <c r="D7" s="235">
        <v>7.5340000000000004E-2</v>
      </c>
      <c r="E7" s="235">
        <v>7.5340000000000004E-2</v>
      </c>
      <c r="F7" s="235">
        <v>7.5340000000000004E-2</v>
      </c>
      <c r="G7" s="237">
        <v>4.9430000000000002E-2</v>
      </c>
      <c r="H7" s="236">
        <v>6.6400000000000001E-2</v>
      </c>
      <c r="I7" s="237">
        <v>4.9430000000000002E-2</v>
      </c>
      <c r="J7" s="244" t="s">
        <v>154</v>
      </c>
    </row>
    <row r="8" spans="1:10" ht="20.399999999999999">
      <c r="A8" s="243" t="s">
        <v>159</v>
      </c>
      <c r="B8" s="233" t="s">
        <v>160</v>
      </c>
      <c r="C8" s="235">
        <v>8.3000000000000001E-3</v>
      </c>
      <c r="D8" s="235">
        <v>8.3000000000000001E-3</v>
      </c>
      <c r="E8" s="235">
        <v>8.3000000000000001E-3</v>
      </c>
      <c r="F8" s="235">
        <v>8.3000000000000001E-3</v>
      </c>
      <c r="G8" s="235">
        <v>8.3000000000000001E-3</v>
      </c>
      <c r="H8" s="235">
        <v>8.3000000000000001E-3</v>
      </c>
      <c r="I8" s="235">
        <v>8.3000000000000001E-3</v>
      </c>
      <c r="J8" s="244" t="s">
        <v>154</v>
      </c>
    </row>
    <row r="9" spans="1:10" ht="30.6">
      <c r="A9" s="243" t="s">
        <v>161</v>
      </c>
      <c r="B9" s="238"/>
      <c r="C9" s="239">
        <f>SUM(C10:C11)</f>
        <v>1.7090000000000001E-2</v>
      </c>
      <c r="D9" s="239">
        <f t="shared" ref="D9:H9" si="0">SUM(D10:D11)</f>
        <v>1.7080000000000001E-2</v>
      </c>
      <c r="E9" s="239">
        <f t="shared" si="0"/>
        <v>1.7090000000000001E-2</v>
      </c>
      <c r="F9" s="239">
        <f t="shared" si="0"/>
        <v>1.7090000000000001E-2</v>
      </c>
      <c r="G9" s="239">
        <v>1.29E-2</v>
      </c>
      <c r="H9" s="239">
        <f t="shared" si="0"/>
        <v>8.2000000000000007E-3</v>
      </c>
      <c r="I9" s="239">
        <v>1.285E-2</v>
      </c>
      <c r="J9" s="245" t="s">
        <v>154</v>
      </c>
    </row>
    <row r="10" spans="1:10" ht="20.399999999999999">
      <c r="A10" s="243" t="s">
        <v>162</v>
      </c>
      <c r="B10" s="233" t="s">
        <v>163</v>
      </c>
      <c r="C10" s="235">
        <v>7.3899999999999999E-3</v>
      </c>
      <c r="D10" s="235">
        <v>7.3800000000000003E-3</v>
      </c>
      <c r="E10" s="235">
        <v>7.3899999999999999E-3</v>
      </c>
      <c r="F10" s="235">
        <v>7.3899999999999999E-3</v>
      </c>
      <c r="G10" s="236">
        <v>5.3E-3</v>
      </c>
      <c r="H10" s="236">
        <v>3.2000000000000002E-3</v>
      </c>
      <c r="I10" s="236">
        <v>5.3E-3</v>
      </c>
      <c r="J10" s="244" t="s">
        <v>154</v>
      </c>
    </row>
    <row r="11" spans="1:10">
      <c r="A11" s="243" t="s">
        <v>164</v>
      </c>
      <c r="B11" s="233" t="s">
        <v>165</v>
      </c>
      <c r="C11" s="235">
        <v>9.7000000000000003E-3</v>
      </c>
      <c r="D11" s="235">
        <v>9.7000000000000003E-3</v>
      </c>
      <c r="E11" s="235">
        <v>9.7000000000000003E-3</v>
      </c>
      <c r="F11" s="235">
        <v>9.7000000000000003E-3</v>
      </c>
      <c r="G11" s="236">
        <v>7.6E-3</v>
      </c>
      <c r="H11" s="236">
        <v>5.0000000000000001E-3</v>
      </c>
      <c r="I11" s="236">
        <v>7.5900000000000004E-3</v>
      </c>
      <c r="J11" s="244" t="s">
        <v>154</v>
      </c>
    </row>
    <row r="12" spans="1:10">
      <c r="A12" s="243" t="s">
        <v>166</v>
      </c>
      <c r="B12" s="233" t="s">
        <v>167</v>
      </c>
      <c r="C12" s="239">
        <f t="shared" ref="C12:I12" si="1">SUM(C13:C15)</f>
        <v>5.0519999999999995E-2</v>
      </c>
      <c r="D12" s="239">
        <f t="shared" si="1"/>
        <v>5.7499999999999996E-2</v>
      </c>
      <c r="E12" s="239">
        <f t="shared" si="1"/>
        <v>6.454E-2</v>
      </c>
      <c r="F12" s="239">
        <f t="shared" si="1"/>
        <v>7.1499999999999994E-2</v>
      </c>
      <c r="G12" s="239">
        <f t="shared" si="1"/>
        <v>3.6499999999999998E-2</v>
      </c>
      <c r="H12" s="239">
        <f t="shared" si="1"/>
        <v>6.1499999999999999E-2</v>
      </c>
      <c r="I12" s="239">
        <f t="shared" si="1"/>
        <v>6.1539999999999997E-2</v>
      </c>
      <c r="J12" s="245" t="s">
        <v>168</v>
      </c>
    </row>
    <row r="13" spans="1:10">
      <c r="A13" s="243" t="s">
        <v>169</v>
      </c>
      <c r="B13" s="238" t="s">
        <v>170</v>
      </c>
      <c r="C13" s="240">
        <v>1.4019999999999999E-2</v>
      </c>
      <c r="D13" s="240">
        <v>2.0999999999999998E-2</v>
      </c>
      <c r="E13" s="240">
        <v>2.8039999999999999E-2</v>
      </c>
      <c r="F13" s="240">
        <v>3.4999999999999996E-2</v>
      </c>
      <c r="G13" s="240" t="s">
        <v>25</v>
      </c>
      <c r="H13" s="240">
        <v>2.5000000000000001E-2</v>
      </c>
      <c r="I13" s="240">
        <v>2.504E-2</v>
      </c>
      <c r="J13" s="244" t="s">
        <v>168</v>
      </c>
    </row>
    <row r="14" spans="1:10">
      <c r="A14" s="243" t="s">
        <v>171</v>
      </c>
      <c r="B14" s="238" t="s">
        <v>171</v>
      </c>
      <c r="C14" s="235">
        <v>6.4999999999999997E-3</v>
      </c>
      <c r="D14" s="235">
        <v>6.4999999999999997E-3</v>
      </c>
      <c r="E14" s="235">
        <v>6.4999999999999997E-3</v>
      </c>
      <c r="F14" s="235">
        <v>6.4999999999999997E-3</v>
      </c>
      <c r="G14" s="235">
        <v>6.4999999999999997E-3</v>
      </c>
      <c r="H14" s="235">
        <v>6.4999999999999997E-3</v>
      </c>
      <c r="I14" s="235">
        <v>6.4999999999999997E-3</v>
      </c>
      <c r="J14" s="244" t="s">
        <v>168</v>
      </c>
    </row>
    <row r="15" spans="1:10">
      <c r="A15" s="243" t="s">
        <v>172</v>
      </c>
      <c r="B15" s="238" t="s">
        <v>25</v>
      </c>
      <c r="C15" s="235">
        <v>0.03</v>
      </c>
      <c r="D15" s="235">
        <v>0.03</v>
      </c>
      <c r="E15" s="235">
        <v>0.03</v>
      </c>
      <c r="F15" s="235">
        <v>0.03</v>
      </c>
      <c r="G15" s="235">
        <v>0.03</v>
      </c>
      <c r="H15" s="235">
        <v>0.03</v>
      </c>
      <c r="I15" s="235">
        <v>0.03</v>
      </c>
      <c r="J15" s="244" t="s">
        <v>168</v>
      </c>
    </row>
    <row r="16" spans="1:10">
      <c r="A16" s="243" t="s">
        <v>173</v>
      </c>
      <c r="B16" s="238" t="s">
        <v>174</v>
      </c>
      <c r="C16" s="241">
        <v>4.4999999999999998E-2</v>
      </c>
      <c r="D16" s="241">
        <v>4.4999999999999998E-2</v>
      </c>
      <c r="E16" s="241">
        <v>4.4999999999999998E-2</v>
      </c>
      <c r="F16" s="241">
        <v>4.4999999999999998E-2</v>
      </c>
      <c r="G16" s="241">
        <v>4.4999999999999998E-2</v>
      </c>
      <c r="H16" s="241">
        <v>4.4999999999999998E-2</v>
      </c>
      <c r="I16" s="241">
        <v>4.4999999999999998E-2</v>
      </c>
      <c r="J16" s="244" t="s">
        <v>168</v>
      </c>
    </row>
    <row r="17" spans="1:10">
      <c r="A17" s="341"/>
      <c r="B17" s="342"/>
      <c r="C17" s="342"/>
      <c r="D17" s="342"/>
      <c r="E17" s="342"/>
      <c r="F17" s="342"/>
      <c r="G17" s="342"/>
      <c r="H17" s="342"/>
      <c r="I17" s="342"/>
      <c r="J17" s="343"/>
    </row>
    <row r="18" spans="1:10">
      <c r="A18" s="347" t="s">
        <v>175</v>
      </c>
      <c r="B18" s="348"/>
      <c r="C18" s="351" t="s">
        <v>176</v>
      </c>
      <c r="D18" s="352"/>
      <c r="E18" s="352"/>
      <c r="F18" s="352"/>
      <c r="G18" s="352"/>
      <c r="H18" s="352"/>
      <c r="I18" s="352"/>
      <c r="J18" s="353"/>
    </row>
    <row r="19" spans="1:10">
      <c r="A19" s="349"/>
      <c r="B19" s="350"/>
      <c r="C19" s="354" t="s">
        <v>177</v>
      </c>
      <c r="D19" s="355"/>
      <c r="E19" s="355"/>
      <c r="F19" s="355"/>
      <c r="G19" s="355"/>
      <c r="H19" s="355"/>
      <c r="I19" s="355"/>
      <c r="J19" s="356"/>
    </row>
    <row r="20" spans="1:10">
      <c r="A20" s="363" t="s">
        <v>178</v>
      </c>
      <c r="B20" s="364"/>
      <c r="C20" s="242">
        <f>(1+(C6+C9))*(1+C8)*(1+C7)-1</f>
        <v>0.15343060689038013</v>
      </c>
      <c r="D20" s="242">
        <f t="shared" ref="D20:I20" si="2">(1+(D6+D9))*(1+D8)*(1+D7)-1</f>
        <v>0.15341976423715997</v>
      </c>
      <c r="E20" s="242">
        <f t="shared" si="2"/>
        <v>0.15343060689038013</v>
      </c>
      <c r="F20" s="242">
        <f t="shared" si="2"/>
        <v>0.15343060689038013</v>
      </c>
      <c r="G20" s="242">
        <f t="shared" si="2"/>
        <v>0.10797867566989994</v>
      </c>
      <c r="H20" s="242">
        <f t="shared" si="2"/>
        <v>0.127185749096</v>
      </c>
      <c r="I20" s="242">
        <f t="shared" si="2"/>
        <v>0.10792576865645009</v>
      </c>
      <c r="J20" s="365"/>
    </row>
    <row r="21" spans="1:10">
      <c r="A21" s="363" t="s">
        <v>179</v>
      </c>
      <c r="B21" s="364"/>
      <c r="C21" s="242">
        <f>(1-(C12+C16))</f>
        <v>0.90447999999999995</v>
      </c>
      <c r="D21" s="242">
        <f t="shared" ref="D21:I21" si="3">(1-(D12+D16))</f>
        <v>0.89749999999999996</v>
      </c>
      <c r="E21" s="242">
        <f t="shared" si="3"/>
        <v>0.89046000000000003</v>
      </c>
      <c r="F21" s="242">
        <f t="shared" si="3"/>
        <v>0.88349999999999995</v>
      </c>
      <c r="G21" s="242">
        <f t="shared" si="3"/>
        <v>0.91849999999999998</v>
      </c>
      <c r="H21" s="242">
        <f t="shared" si="3"/>
        <v>0.89349999999999996</v>
      </c>
      <c r="I21" s="242">
        <f t="shared" si="3"/>
        <v>0.89346000000000003</v>
      </c>
      <c r="J21" s="366"/>
    </row>
    <row r="22" spans="1:10">
      <c r="A22" s="368" t="s">
        <v>180</v>
      </c>
      <c r="B22" s="369"/>
      <c r="C22" s="344">
        <f>(1+C20)/C21-1</f>
        <v>0.27524169344858951</v>
      </c>
      <c r="D22" s="344">
        <f t="shared" ref="D22:I22" si="4">(1+D20)/D21-1</f>
        <v>0.28514736962357667</v>
      </c>
      <c r="E22" s="344">
        <f>((1+E20)/E21-1)-0.0001</f>
        <v>0.29521995473168938</v>
      </c>
      <c r="F22" s="344">
        <f t="shared" si="4"/>
        <v>0.30552417305079826</v>
      </c>
      <c r="G22" s="344">
        <f t="shared" si="4"/>
        <v>0.20629142696777358</v>
      </c>
      <c r="H22" s="344">
        <f t="shared" si="4"/>
        <v>0.26153973038164535</v>
      </c>
      <c r="I22" s="344">
        <f t="shared" si="4"/>
        <v>0.24003958616664445</v>
      </c>
      <c r="J22" s="366"/>
    </row>
    <row r="23" spans="1:10">
      <c r="A23" s="370"/>
      <c r="B23" s="371"/>
      <c r="C23" s="344"/>
      <c r="D23" s="344"/>
      <c r="E23" s="344"/>
      <c r="F23" s="344"/>
      <c r="G23" s="344"/>
      <c r="H23" s="344"/>
      <c r="I23" s="344"/>
      <c r="J23" s="367"/>
    </row>
    <row r="24" spans="1:10">
      <c r="A24" s="360" t="s">
        <v>181</v>
      </c>
      <c r="B24" s="361"/>
      <c r="C24" s="361"/>
      <c r="D24" s="361"/>
      <c r="E24" s="361"/>
      <c r="F24" s="361"/>
      <c r="G24" s="361"/>
      <c r="H24" s="361"/>
      <c r="I24" s="361"/>
      <c r="J24" s="362"/>
    </row>
    <row r="25" spans="1:10" ht="74.25" customHeight="1">
      <c r="A25" s="357" t="s">
        <v>182</v>
      </c>
      <c r="B25" s="358"/>
      <c r="C25" s="358"/>
      <c r="D25" s="358"/>
      <c r="E25" s="358"/>
      <c r="F25" s="358"/>
      <c r="G25" s="358"/>
      <c r="H25" s="358"/>
      <c r="I25" s="358"/>
      <c r="J25" s="359"/>
    </row>
    <row r="26" spans="1:10">
      <c r="A26" s="360" t="s">
        <v>181</v>
      </c>
      <c r="B26" s="361"/>
      <c r="C26" s="361"/>
      <c r="D26" s="361"/>
      <c r="E26" s="361"/>
      <c r="F26" s="361"/>
      <c r="G26" s="361"/>
      <c r="H26" s="361"/>
      <c r="I26" s="361"/>
      <c r="J26" s="362"/>
    </row>
    <row r="27" spans="1:10" ht="71.25" customHeight="1">
      <c r="A27" s="357" t="s">
        <v>182</v>
      </c>
      <c r="B27" s="358"/>
      <c r="C27" s="358"/>
      <c r="D27" s="358"/>
      <c r="E27" s="358"/>
      <c r="F27" s="358"/>
      <c r="G27" s="358"/>
      <c r="H27" s="358"/>
      <c r="I27" s="358"/>
      <c r="J27" s="359"/>
    </row>
    <row r="28" spans="1:10">
      <c r="A28" s="246"/>
      <c r="J28" s="247"/>
    </row>
    <row r="29" spans="1:10">
      <c r="A29" s="346" t="s">
        <v>256</v>
      </c>
      <c r="B29" s="298"/>
      <c r="C29" s="248">
        <f ca="1">TODAY()</f>
        <v>45422</v>
      </c>
      <c r="D29" s="20" t="s">
        <v>183</v>
      </c>
      <c r="E29" s="20"/>
      <c r="F29" s="20"/>
      <c r="G29" s="20"/>
      <c r="H29" s="249" t="s">
        <v>184</v>
      </c>
      <c r="I29" s="250" t="s">
        <v>185</v>
      </c>
      <c r="J29" s="251"/>
    </row>
    <row r="30" spans="1:10">
      <c r="A30" s="252"/>
      <c r="B30" s="248"/>
      <c r="C30" s="20"/>
      <c r="D30" s="20"/>
      <c r="E30" s="20"/>
      <c r="F30" s="20"/>
      <c r="G30" s="20"/>
      <c r="H30" s="20"/>
      <c r="I30" s="20"/>
      <c r="J30" s="251"/>
    </row>
    <row r="31" spans="1:10">
      <c r="A31" s="252"/>
      <c r="B31" s="248"/>
      <c r="C31" s="20"/>
      <c r="D31" s="20"/>
      <c r="E31" s="20"/>
      <c r="F31" s="20"/>
      <c r="G31" s="20"/>
      <c r="H31" s="20"/>
      <c r="I31" s="20"/>
      <c r="J31" s="251"/>
    </row>
    <row r="32" spans="1:10">
      <c r="A32" s="252"/>
      <c r="B32" s="248"/>
      <c r="C32" s="20"/>
      <c r="D32" s="20"/>
      <c r="E32" s="20"/>
      <c r="F32" s="20"/>
      <c r="G32" s="20"/>
      <c r="H32" s="20"/>
      <c r="I32" s="20"/>
      <c r="J32" s="251"/>
    </row>
    <row r="33" spans="1:10">
      <c r="A33" s="253"/>
      <c r="B33" s="20"/>
      <c r="C33" s="20"/>
      <c r="D33" s="20"/>
      <c r="E33" s="20"/>
      <c r="F33" s="20"/>
      <c r="G33" s="20"/>
      <c r="H33" s="20"/>
      <c r="I33" s="20"/>
      <c r="J33" s="251"/>
    </row>
    <row r="34" spans="1:10">
      <c r="A34" s="253"/>
      <c r="B34" s="20"/>
      <c r="C34" s="345" t="str">
        <f>'Planilha Orcamentária'!B36</f>
        <v>Priscila Cristina de Paula</v>
      </c>
      <c r="D34" s="345"/>
      <c r="E34" s="345"/>
      <c r="F34" s="345"/>
      <c r="G34" s="345"/>
      <c r="H34" s="20"/>
      <c r="I34" s="20"/>
      <c r="J34" s="251"/>
    </row>
    <row r="35" spans="1:10">
      <c r="A35" s="253"/>
      <c r="B35" s="20"/>
      <c r="C35" s="298" t="str">
        <f>'Planilha Orcamentária'!B38</f>
        <v>Engenheira Civil</v>
      </c>
      <c r="D35" s="298"/>
      <c r="E35" s="298" t="str">
        <f>'Planilha Orcamentária'!E36</f>
        <v>CREA-MG Nº: 142.702/D</v>
      </c>
      <c r="F35" s="298"/>
      <c r="G35" s="298"/>
      <c r="H35" s="20"/>
      <c r="I35" s="20"/>
      <c r="J35" s="251"/>
    </row>
    <row r="36" spans="1:10">
      <c r="A36" s="253"/>
      <c r="B36" s="20"/>
      <c r="C36" s="227"/>
      <c r="D36" s="227"/>
      <c r="E36" s="227"/>
      <c r="F36" s="227"/>
      <c r="G36" s="227"/>
      <c r="H36" s="20"/>
      <c r="I36" s="20"/>
      <c r="J36" s="251"/>
    </row>
    <row r="37" spans="1:10">
      <c r="A37" s="253"/>
      <c r="B37" s="20"/>
      <c r="C37" s="227"/>
      <c r="D37" s="227"/>
      <c r="E37" s="227"/>
      <c r="F37" s="227"/>
      <c r="G37" s="227"/>
      <c r="H37" s="20"/>
      <c r="I37" s="20"/>
      <c r="J37" s="251"/>
    </row>
    <row r="38" spans="1:10">
      <c r="A38" s="253"/>
      <c r="B38" s="20"/>
      <c r="C38" s="20"/>
      <c r="D38" s="20"/>
      <c r="E38" s="20"/>
      <c r="F38" s="20"/>
      <c r="G38" s="20"/>
      <c r="H38" s="20"/>
      <c r="I38" s="20"/>
      <c r="J38" s="251"/>
    </row>
    <row r="39" spans="1:10">
      <c r="A39" s="253"/>
      <c r="B39" s="20"/>
      <c r="C39" s="20"/>
      <c r="D39" s="20"/>
      <c r="E39" s="20"/>
      <c r="F39" s="20"/>
      <c r="G39" s="20"/>
      <c r="H39" s="20"/>
      <c r="I39" s="20"/>
      <c r="J39" s="251"/>
    </row>
    <row r="40" spans="1:10">
      <c r="A40" s="253"/>
      <c r="B40" s="20"/>
      <c r="C40" s="345" t="str">
        <f>'Planilha Orcamentária'!B41</f>
        <v>José Francisco Matos e Silva</v>
      </c>
      <c r="D40" s="345"/>
      <c r="E40" s="345"/>
      <c r="F40" s="345"/>
      <c r="G40" s="345"/>
      <c r="H40" s="20"/>
      <c r="I40" s="20"/>
      <c r="J40" s="251"/>
    </row>
    <row r="41" spans="1:10">
      <c r="A41" s="253"/>
      <c r="B41" s="20"/>
      <c r="C41" s="298" t="str">
        <f>'Planilha Orcamentária'!B42</f>
        <v>Prefeito Municipal</v>
      </c>
      <c r="D41" s="298"/>
      <c r="E41" s="298"/>
      <c r="F41" s="298"/>
      <c r="G41" s="298"/>
      <c r="H41" s="20"/>
      <c r="I41" s="20"/>
      <c r="J41" s="251"/>
    </row>
    <row r="42" spans="1:10">
      <c r="A42" s="253"/>
      <c r="B42" s="20"/>
      <c r="C42" s="227"/>
      <c r="D42" s="227"/>
      <c r="E42" s="227"/>
      <c r="F42" s="227"/>
      <c r="G42" s="227"/>
      <c r="H42" s="20"/>
      <c r="I42" s="20"/>
      <c r="J42" s="251"/>
    </row>
    <row r="43" spans="1:10">
      <c r="A43" s="254"/>
      <c r="B43" s="255"/>
      <c r="C43" s="255"/>
      <c r="D43" s="255"/>
      <c r="E43" s="255"/>
      <c r="F43" s="255"/>
      <c r="G43" s="255"/>
      <c r="H43" s="255"/>
      <c r="I43" s="255"/>
      <c r="J43" s="256"/>
    </row>
  </sheetData>
  <mergeCells count="32">
    <mergeCell ref="C40:G40"/>
    <mergeCell ref="C41:G41"/>
    <mergeCell ref="A29:B29"/>
    <mergeCell ref="A18:B19"/>
    <mergeCell ref="C18:J18"/>
    <mergeCell ref="C19:J19"/>
    <mergeCell ref="A27:J27"/>
    <mergeCell ref="C34:G34"/>
    <mergeCell ref="A26:J26"/>
    <mergeCell ref="I22:I23"/>
    <mergeCell ref="A24:J24"/>
    <mergeCell ref="A25:J25"/>
    <mergeCell ref="A20:B20"/>
    <mergeCell ref="J20:J23"/>
    <mergeCell ref="A21:B21"/>
    <mergeCell ref="A22:B23"/>
    <mergeCell ref="A1:J1"/>
    <mergeCell ref="A2:A4"/>
    <mergeCell ref="B2:B4"/>
    <mergeCell ref="C35:D35"/>
    <mergeCell ref="E35:G35"/>
    <mergeCell ref="C2:I2"/>
    <mergeCell ref="J2:J4"/>
    <mergeCell ref="C3:F3"/>
    <mergeCell ref="G3:I3"/>
    <mergeCell ref="A17:J17"/>
    <mergeCell ref="C22:C23"/>
    <mergeCell ref="D22:D23"/>
    <mergeCell ref="E22:E23"/>
    <mergeCell ref="F22:F23"/>
    <mergeCell ref="G22:G23"/>
    <mergeCell ref="H22:H23"/>
  </mergeCells>
  <pageMargins left="0.511811024" right="0.511811024" top="0.78740157499999996" bottom="0.78740157499999996" header="0.31496062000000002" footer="0.31496062000000002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6"/>
  <sheetViews>
    <sheetView showGridLines="0" view="pageBreakPreview" topLeftCell="A178" zoomScaleNormal="100" zoomScaleSheetLayoutView="100" workbookViewId="0">
      <selection activeCell="C196" sqref="C196"/>
    </sheetView>
  </sheetViews>
  <sheetFormatPr defaultRowHeight="15" customHeight="1"/>
  <cols>
    <col min="1" max="1" width="19.109375" style="75" customWidth="1"/>
    <col min="2" max="2" width="16.88671875" style="68" customWidth="1"/>
    <col min="3" max="3" width="16.33203125" style="75" customWidth="1"/>
    <col min="4" max="5" width="18.5546875" style="75" customWidth="1"/>
    <col min="6" max="6" width="20.109375" style="68" bestFit="1" customWidth="1"/>
    <col min="7" max="7" width="20.33203125" style="75" customWidth="1"/>
    <col min="8" max="8" width="15.6640625" style="75" customWidth="1"/>
    <col min="9" max="9" width="14.33203125" style="66" customWidth="1"/>
    <col min="10" max="10" width="12.44140625" style="66" customWidth="1"/>
    <col min="11" max="11" width="13.88671875" style="76" customWidth="1"/>
    <col min="12" max="12" width="4" style="32" customWidth="1"/>
    <col min="13" max="13" width="9.109375" style="32"/>
    <col min="14" max="14" width="11.5546875" style="32" customWidth="1"/>
    <col min="15" max="17" width="9.109375" style="32"/>
    <col min="18" max="18" width="10" style="32" bestFit="1" customWidth="1"/>
    <col min="19" max="19" width="13.44140625" style="32" customWidth="1"/>
    <col min="20" max="20" width="14.44140625" style="32" bestFit="1" customWidth="1"/>
    <col min="21" max="21" width="14.109375" style="32" customWidth="1"/>
    <col min="22" max="256" width="9.109375" style="32"/>
    <col min="257" max="257" width="19.88671875" style="32" customWidth="1"/>
    <col min="258" max="258" width="16" style="32" customWidth="1"/>
    <col min="259" max="259" width="15.6640625" style="32" customWidth="1"/>
    <col min="260" max="260" width="17.6640625" style="32" customWidth="1"/>
    <col min="261" max="262" width="15.6640625" style="32" customWidth="1"/>
    <col min="263" max="263" width="16.6640625" style="32" customWidth="1"/>
    <col min="264" max="264" width="16.33203125" style="32" customWidth="1"/>
    <col min="265" max="265" width="17.6640625" style="32" customWidth="1"/>
    <col min="266" max="266" width="14" style="32" customWidth="1"/>
    <col min="267" max="267" width="15" style="32" customWidth="1"/>
    <col min="268" max="268" width="4" style="32" customWidth="1"/>
    <col min="269" max="269" width="9.109375" style="32"/>
    <col min="270" max="270" width="11.5546875" style="32" customWidth="1"/>
    <col min="271" max="273" width="9.109375" style="32"/>
    <col min="274" max="274" width="10" style="32" bestFit="1" customWidth="1"/>
    <col min="275" max="275" width="13.44140625" style="32" customWidth="1"/>
    <col min="276" max="276" width="14.44140625" style="32" bestFit="1" customWidth="1"/>
    <col min="277" max="277" width="14.109375" style="32" customWidth="1"/>
    <col min="278" max="512" width="9.109375" style="32"/>
    <col min="513" max="513" width="19.88671875" style="32" customWidth="1"/>
    <col min="514" max="514" width="16" style="32" customWidth="1"/>
    <col min="515" max="515" width="15.6640625" style="32" customWidth="1"/>
    <col min="516" max="516" width="17.6640625" style="32" customWidth="1"/>
    <col min="517" max="518" width="15.6640625" style="32" customWidth="1"/>
    <col min="519" max="519" width="16.6640625" style="32" customWidth="1"/>
    <col min="520" max="520" width="16.33203125" style="32" customWidth="1"/>
    <col min="521" max="521" width="17.6640625" style="32" customWidth="1"/>
    <col min="522" max="522" width="14" style="32" customWidth="1"/>
    <col min="523" max="523" width="15" style="32" customWidth="1"/>
    <col min="524" max="524" width="4" style="32" customWidth="1"/>
    <col min="525" max="525" width="9.109375" style="32"/>
    <col min="526" max="526" width="11.5546875" style="32" customWidth="1"/>
    <col min="527" max="529" width="9.109375" style="32"/>
    <col min="530" max="530" width="10" style="32" bestFit="1" customWidth="1"/>
    <col min="531" max="531" width="13.44140625" style="32" customWidth="1"/>
    <col min="532" max="532" width="14.44140625" style="32" bestFit="1" customWidth="1"/>
    <col min="533" max="533" width="14.109375" style="32" customWidth="1"/>
    <col min="534" max="768" width="9.109375" style="32"/>
    <col min="769" max="769" width="19.88671875" style="32" customWidth="1"/>
    <col min="770" max="770" width="16" style="32" customWidth="1"/>
    <col min="771" max="771" width="15.6640625" style="32" customWidth="1"/>
    <col min="772" max="772" width="17.6640625" style="32" customWidth="1"/>
    <col min="773" max="774" width="15.6640625" style="32" customWidth="1"/>
    <col min="775" max="775" width="16.6640625" style="32" customWidth="1"/>
    <col min="776" max="776" width="16.33203125" style="32" customWidth="1"/>
    <col min="777" max="777" width="17.6640625" style="32" customWidth="1"/>
    <col min="778" max="778" width="14" style="32" customWidth="1"/>
    <col min="779" max="779" width="15" style="32" customWidth="1"/>
    <col min="780" max="780" width="4" style="32" customWidth="1"/>
    <col min="781" max="781" width="9.109375" style="32"/>
    <col min="782" max="782" width="11.5546875" style="32" customWidth="1"/>
    <col min="783" max="785" width="9.109375" style="32"/>
    <col min="786" max="786" width="10" style="32" bestFit="1" customWidth="1"/>
    <col min="787" max="787" width="13.44140625" style="32" customWidth="1"/>
    <col min="788" max="788" width="14.44140625" style="32" bestFit="1" customWidth="1"/>
    <col min="789" max="789" width="14.109375" style="32" customWidth="1"/>
    <col min="790" max="1024" width="9.109375" style="32"/>
    <col min="1025" max="1025" width="19.88671875" style="32" customWidth="1"/>
    <col min="1026" max="1026" width="16" style="32" customWidth="1"/>
    <col min="1027" max="1027" width="15.6640625" style="32" customWidth="1"/>
    <col min="1028" max="1028" width="17.6640625" style="32" customWidth="1"/>
    <col min="1029" max="1030" width="15.6640625" style="32" customWidth="1"/>
    <col min="1031" max="1031" width="16.6640625" style="32" customWidth="1"/>
    <col min="1032" max="1032" width="16.33203125" style="32" customWidth="1"/>
    <col min="1033" max="1033" width="17.6640625" style="32" customWidth="1"/>
    <col min="1034" max="1034" width="14" style="32" customWidth="1"/>
    <col min="1035" max="1035" width="15" style="32" customWidth="1"/>
    <col min="1036" max="1036" width="4" style="32" customWidth="1"/>
    <col min="1037" max="1037" width="9.109375" style="32"/>
    <col min="1038" max="1038" width="11.5546875" style="32" customWidth="1"/>
    <col min="1039" max="1041" width="9.109375" style="32"/>
    <col min="1042" max="1042" width="10" style="32" bestFit="1" customWidth="1"/>
    <col min="1043" max="1043" width="13.44140625" style="32" customWidth="1"/>
    <col min="1044" max="1044" width="14.44140625" style="32" bestFit="1" customWidth="1"/>
    <col min="1045" max="1045" width="14.109375" style="32" customWidth="1"/>
    <col min="1046" max="1280" width="9.109375" style="32"/>
    <col min="1281" max="1281" width="19.88671875" style="32" customWidth="1"/>
    <col min="1282" max="1282" width="16" style="32" customWidth="1"/>
    <col min="1283" max="1283" width="15.6640625" style="32" customWidth="1"/>
    <col min="1284" max="1284" width="17.6640625" style="32" customWidth="1"/>
    <col min="1285" max="1286" width="15.6640625" style="32" customWidth="1"/>
    <col min="1287" max="1287" width="16.6640625" style="32" customWidth="1"/>
    <col min="1288" max="1288" width="16.33203125" style="32" customWidth="1"/>
    <col min="1289" max="1289" width="17.6640625" style="32" customWidth="1"/>
    <col min="1290" max="1290" width="14" style="32" customWidth="1"/>
    <col min="1291" max="1291" width="15" style="32" customWidth="1"/>
    <col min="1292" max="1292" width="4" style="32" customWidth="1"/>
    <col min="1293" max="1293" width="9.109375" style="32"/>
    <col min="1294" max="1294" width="11.5546875" style="32" customWidth="1"/>
    <col min="1295" max="1297" width="9.109375" style="32"/>
    <col min="1298" max="1298" width="10" style="32" bestFit="1" customWidth="1"/>
    <col min="1299" max="1299" width="13.44140625" style="32" customWidth="1"/>
    <col min="1300" max="1300" width="14.44140625" style="32" bestFit="1" customWidth="1"/>
    <col min="1301" max="1301" width="14.109375" style="32" customWidth="1"/>
    <col min="1302" max="1536" width="9.109375" style="32"/>
    <col min="1537" max="1537" width="19.88671875" style="32" customWidth="1"/>
    <col min="1538" max="1538" width="16" style="32" customWidth="1"/>
    <col min="1539" max="1539" width="15.6640625" style="32" customWidth="1"/>
    <col min="1540" max="1540" width="17.6640625" style="32" customWidth="1"/>
    <col min="1541" max="1542" width="15.6640625" style="32" customWidth="1"/>
    <col min="1543" max="1543" width="16.6640625" style="32" customWidth="1"/>
    <col min="1544" max="1544" width="16.33203125" style="32" customWidth="1"/>
    <col min="1545" max="1545" width="17.6640625" style="32" customWidth="1"/>
    <col min="1546" max="1546" width="14" style="32" customWidth="1"/>
    <col min="1547" max="1547" width="15" style="32" customWidth="1"/>
    <col min="1548" max="1548" width="4" style="32" customWidth="1"/>
    <col min="1549" max="1549" width="9.109375" style="32"/>
    <col min="1550" max="1550" width="11.5546875" style="32" customWidth="1"/>
    <col min="1551" max="1553" width="9.109375" style="32"/>
    <col min="1554" max="1554" width="10" style="32" bestFit="1" customWidth="1"/>
    <col min="1555" max="1555" width="13.44140625" style="32" customWidth="1"/>
    <col min="1556" max="1556" width="14.44140625" style="32" bestFit="1" customWidth="1"/>
    <col min="1557" max="1557" width="14.109375" style="32" customWidth="1"/>
    <col min="1558" max="1792" width="9.109375" style="32"/>
    <col min="1793" max="1793" width="19.88671875" style="32" customWidth="1"/>
    <col min="1794" max="1794" width="16" style="32" customWidth="1"/>
    <col min="1795" max="1795" width="15.6640625" style="32" customWidth="1"/>
    <col min="1796" max="1796" width="17.6640625" style="32" customWidth="1"/>
    <col min="1797" max="1798" width="15.6640625" style="32" customWidth="1"/>
    <col min="1799" max="1799" width="16.6640625" style="32" customWidth="1"/>
    <col min="1800" max="1800" width="16.33203125" style="32" customWidth="1"/>
    <col min="1801" max="1801" width="17.6640625" style="32" customWidth="1"/>
    <col min="1802" max="1802" width="14" style="32" customWidth="1"/>
    <col min="1803" max="1803" width="15" style="32" customWidth="1"/>
    <col min="1804" max="1804" width="4" style="32" customWidth="1"/>
    <col min="1805" max="1805" width="9.109375" style="32"/>
    <col min="1806" max="1806" width="11.5546875" style="32" customWidth="1"/>
    <col min="1807" max="1809" width="9.109375" style="32"/>
    <col min="1810" max="1810" width="10" style="32" bestFit="1" customWidth="1"/>
    <col min="1811" max="1811" width="13.44140625" style="32" customWidth="1"/>
    <col min="1812" max="1812" width="14.44140625" style="32" bestFit="1" customWidth="1"/>
    <col min="1813" max="1813" width="14.109375" style="32" customWidth="1"/>
    <col min="1814" max="2048" width="9.109375" style="32"/>
    <col min="2049" max="2049" width="19.88671875" style="32" customWidth="1"/>
    <col min="2050" max="2050" width="16" style="32" customWidth="1"/>
    <col min="2051" max="2051" width="15.6640625" style="32" customWidth="1"/>
    <col min="2052" max="2052" width="17.6640625" style="32" customWidth="1"/>
    <col min="2053" max="2054" width="15.6640625" style="32" customWidth="1"/>
    <col min="2055" max="2055" width="16.6640625" style="32" customWidth="1"/>
    <col min="2056" max="2056" width="16.33203125" style="32" customWidth="1"/>
    <col min="2057" max="2057" width="17.6640625" style="32" customWidth="1"/>
    <col min="2058" max="2058" width="14" style="32" customWidth="1"/>
    <col min="2059" max="2059" width="15" style="32" customWidth="1"/>
    <col min="2060" max="2060" width="4" style="32" customWidth="1"/>
    <col min="2061" max="2061" width="9.109375" style="32"/>
    <col min="2062" max="2062" width="11.5546875" style="32" customWidth="1"/>
    <col min="2063" max="2065" width="9.109375" style="32"/>
    <col min="2066" max="2066" width="10" style="32" bestFit="1" customWidth="1"/>
    <col min="2067" max="2067" width="13.44140625" style="32" customWidth="1"/>
    <col min="2068" max="2068" width="14.44140625" style="32" bestFit="1" customWidth="1"/>
    <col min="2069" max="2069" width="14.109375" style="32" customWidth="1"/>
    <col min="2070" max="2304" width="9.109375" style="32"/>
    <col min="2305" max="2305" width="19.88671875" style="32" customWidth="1"/>
    <col min="2306" max="2306" width="16" style="32" customWidth="1"/>
    <col min="2307" max="2307" width="15.6640625" style="32" customWidth="1"/>
    <col min="2308" max="2308" width="17.6640625" style="32" customWidth="1"/>
    <col min="2309" max="2310" width="15.6640625" style="32" customWidth="1"/>
    <col min="2311" max="2311" width="16.6640625" style="32" customWidth="1"/>
    <col min="2312" max="2312" width="16.33203125" style="32" customWidth="1"/>
    <col min="2313" max="2313" width="17.6640625" style="32" customWidth="1"/>
    <col min="2314" max="2314" width="14" style="32" customWidth="1"/>
    <col min="2315" max="2315" width="15" style="32" customWidth="1"/>
    <col min="2316" max="2316" width="4" style="32" customWidth="1"/>
    <col min="2317" max="2317" width="9.109375" style="32"/>
    <col min="2318" max="2318" width="11.5546875" style="32" customWidth="1"/>
    <col min="2319" max="2321" width="9.109375" style="32"/>
    <col min="2322" max="2322" width="10" style="32" bestFit="1" customWidth="1"/>
    <col min="2323" max="2323" width="13.44140625" style="32" customWidth="1"/>
    <col min="2324" max="2324" width="14.44140625" style="32" bestFit="1" customWidth="1"/>
    <col min="2325" max="2325" width="14.109375" style="32" customWidth="1"/>
    <col min="2326" max="2560" width="9.109375" style="32"/>
    <col min="2561" max="2561" width="19.88671875" style="32" customWidth="1"/>
    <col min="2562" max="2562" width="16" style="32" customWidth="1"/>
    <col min="2563" max="2563" width="15.6640625" style="32" customWidth="1"/>
    <col min="2564" max="2564" width="17.6640625" style="32" customWidth="1"/>
    <col min="2565" max="2566" width="15.6640625" style="32" customWidth="1"/>
    <col min="2567" max="2567" width="16.6640625" style="32" customWidth="1"/>
    <col min="2568" max="2568" width="16.33203125" style="32" customWidth="1"/>
    <col min="2569" max="2569" width="17.6640625" style="32" customWidth="1"/>
    <col min="2570" max="2570" width="14" style="32" customWidth="1"/>
    <col min="2571" max="2571" width="15" style="32" customWidth="1"/>
    <col min="2572" max="2572" width="4" style="32" customWidth="1"/>
    <col min="2573" max="2573" width="9.109375" style="32"/>
    <col min="2574" max="2574" width="11.5546875" style="32" customWidth="1"/>
    <col min="2575" max="2577" width="9.109375" style="32"/>
    <col min="2578" max="2578" width="10" style="32" bestFit="1" customWidth="1"/>
    <col min="2579" max="2579" width="13.44140625" style="32" customWidth="1"/>
    <col min="2580" max="2580" width="14.44140625" style="32" bestFit="1" customWidth="1"/>
    <col min="2581" max="2581" width="14.109375" style="32" customWidth="1"/>
    <col min="2582" max="2816" width="9.109375" style="32"/>
    <col min="2817" max="2817" width="19.88671875" style="32" customWidth="1"/>
    <col min="2818" max="2818" width="16" style="32" customWidth="1"/>
    <col min="2819" max="2819" width="15.6640625" style="32" customWidth="1"/>
    <col min="2820" max="2820" width="17.6640625" style="32" customWidth="1"/>
    <col min="2821" max="2822" width="15.6640625" style="32" customWidth="1"/>
    <col min="2823" max="2823" width="16.6640625" style="32" customWidth="1"/>
    <col min="2824" max="2824" width="16.33203125" style="32" customWidth="1"/>
    <col min="2825" max="2825" width="17.6640625" style="32" customWidth="1"/>
    <col min="2826" max="2826" width="14" style="32" customWidth="1"/>
    <col min="2827" max="2827" width="15" style="32" customWidth="1"/>
    <col min="2828" max="2828" width="4" style="32" customWidth="1"/>
    <col min="2829" max="2829" width="9.109375" style="32"/>
    <col min="2830" max="2830" width="11.5546875" style="32" customWidth="1"/>
    <col min="2831" max="2833" width="9.109375" style="32"/>
    <col min="2834" max="2834" width="10" style="32" bestFit="1" customWidth="1"/>
    <col min="2835" max="2835" width="13.44140625" style="32" customWidth="1"/>
    <col min="2836" max="2836" width="14.44140625" style="32" bestFit="1" customWidth="1"/>
    <col min="2837" max="2837" width="14.109375" style="32" customWidth="1"/>
    <col min="2838" max="3072" width="9.109375" style="32"/>
    <col min="3073" max="3073" width="19.88671875" style="32" customWidth="1"/>
    <col min="3074" max="3074" width="16" style="32" customWidth="1"/>
    <col min="3075" max="3075" width="15.6640625" style="32" customWidth="1"/>
    <col min="3076" max="3076" width="17.6640625" style="32" customWidth="1"/>
    <col min="3077" max="3078" width="15.6640625" style="32" customWidth="1"/>
    <col min="3079" max="3079" width="16.6640625" style="32" customWidth="1"/>
    <col min="3080" max="3080" width="16.33203125" style="32" customWidth="1"/>
    <col min="3081" max="3081" width="17.6640625" style="32" customWidth="1"/>
    <col min="3082" max="3082" width="14" style="32" customWidth="1"/>
    <col min="3083" max="3083" width="15" style="32" customWidth="1"/>
    <col min="3084" max="3084" width="4" style="32" customWidth="1"/>
    <col min="3085" max="3085" width="9.109375" style="32"/>
    <col min="3086" max="3086" width="11.5546875" style="32" customWidth="1"/>
    <col min="3087" max="3089" width="9.109375" style="32"/>
    <col min="3090" max="3090" width="10" style="32" bestFit="1" customWidth="1"/>
    <col min="3091" max="3091" width="13.44140625" style="32" customWidth="1"/>
    <col min="3092" max="3092" width="14.44140625" style="32" bestFit="1" customWidth="1"/>
    <col min="3093" max="3093" width="14.109375" style="32" customWidth="1"/>
    <col min="3094" max="3328" width="9.109375" style="32"/>
    <col min="3329" max="3329" width="19.88671875" style="32" customWidth="1"/>
    <col min="3330" max="3330" width="16" style="32" customWidth="1"/>
    <col min="3331" max="3331" width="15.6640625" style="32" customWidth="1"/>
    <col min="3332" max="3332" width="17.6640625" style="32" customWidth="1"/>
    <col min="3333" max="3334" width="15.6640625" style="32" customWidth="1"/>
    <col min="3335" max="3335" width="16.6640625" style="32" customWidth="1"/>
    <col min="3336" max="3336" width="16.33203125" style="32" customWidth="1"/>
    <col min="3337" max="3337" width="17.6640625" style="32" customWidth="1"/>
    <col min="3338" max="3338" width="14" style="32" customWidth="1"/>
    <col min="3339" max="3339" width="15" style="32" customWidth="1"/>
    <col min="3340" max="3340" width="4" style="32" customWidth="1"/>
    <col min="3341" max="3341" width="9.109375" style="32"/>
    <col min="3342" max="3342" width="11.5546875" style="32" customWidth="1"/>
    <col min="3343" max="3345" width="9.109375" style="32"/>
    <col min="3346" max="3346" width="10" style="32" bestFit="1" customWidth="1"/>
    <col min="3347" max="3347" width="13.44140625" style="32" customWidth="1"/>
    <col min="3348" max="3348" width="14.44140625" style="32" bestFit="1" customWidth="1"/>
    <col min="3349" max="3349" width="14.109375" style="32" customWidth="1"/>
    <col min="3350" max="3584" width="9.109375" style="32"/>
    <col min="3585" max="3585" width="19.88671875" style="32" customWidth="1"/>
    <col min="3586" max="3586" width="16" style="32" customWidth="1"/>
    <col min="3587" max="3587" width="15.6640625" style="32" customWidth="1"/>
    <col min="3588" max="3588" width="17.6640625" style="32" customWidth="1"/>
    <col min="3589" max="3590" width="15.6640625" style="32" customWidth="1"/>
    <col min="3591" max="3591" width="16.6640625" style="32" customWidth="1"/>
    <col min="3592" max="3592" width="16.33203125" style="32" customWidth="1"/>
    <col min="3593" max="3593" width="17.6640625" style="32" customWidth="1"/>
    <col min="3594" max="3594" width="14" style="32" customWidth="1"/>
    <col min="3595" max="3595" width="15" style="32" customWidth="1"/>
    <col min="3596" max="3596" width="4" style="32" customWidth="1"/>
    <col min="3597" max="3597" width="9.109375" style="32"/>
    <col min="3598" max="3598" width="11.5546875" style="32" customWidth="1"/>
    <col min="3599" max="3601" width="9.109375" style="32"/>
    <col min="3602" max="3602" width="10" style="32" bestFit="1" customWidth="1"/>
    <col min="3603" max="3603" width="13.44140625" style="32" customWidth="1"/>
    <col min="3604" max="3604" width="14.44140625" style="32" bestFit="1" customWidth="1"/>
    <col min="3605" max="3605" width="14.109375" style="32" customWidth="1"/>
    <col min="3606" max="3840" width="9.109375" style="32"/>
    <col min="3841" max="3841" width="19.88671875" style="32" customWidth="1"/>
    <col min="3842" max="3842" width="16" style="32" customWidth="1"/>
    <col min="3843" max="3843" width="15.6640625" style="32" customWidth="1"/>
    <col min="3844" max="3844" width="17.6640625" style="32" customWidth="1"/>
    <col min="3845" max="3846" width="15.6640625" style="32" customWidth="1"/>
    <col min="3847" max="3847" width="16.6640625" style="32" customWidth="1"/>
    <col min="3848" max="3848" width="16.33203125" style="32" customWidth="1"/>
    <col min="3849" max="3849" width="17.6640625" style="32" customWidth="1"/>
    <col min="3850" max="3850" width="14" style="32" customWidth="1"/>
    <col min="3851" max="3851" width="15" style="32" customWidth="1"/>
    <col min="3852" max="3852" width="4" style="32" customWidth="1"/>
    <col min="3853" max="3853" width="9.109375" style="32"/>
    <col min="3854" max="3854" width="11.5546875" style="32" customWidth="1"/>
    <col min="3855" max="3857" width="9.109375" style="32"/>
    <col min="3858" max="3858" width="10" style="32" bestFit="1" customWidth="1"/>
    <col min="3859" max="3859" width="13.44140625" style="32" customWidth="1"/>
    <col min="3860" max="3860" width="14.44140625" style="32" bestFit="1" customWidth="1"/>
    <col min="3861" max="3861" width="14.109375" style="32" customWidth="1"/>
    <col min="3862" max="4096" width="9.109375" style="32"/>
    <col min="4097" max="4097" width="19.88671875" style="32" customWidth="1"/>
    <col min="4098" max="4098" width="16" style="32" customWidth="1"/>
    <col min="4099" max="4099" width="15.6640625" style="32" customWidth="1"/>
    <col min="4100" max="4100" width="17.6640625" style="32" customWidth="1"/>
    <col min="4101" max="4102" width="15.6640625" style="32" customWidth="1"/>
    <col min="4103" max="4103" width="16.6640625" style="32" customWidth="1"/>
    <col min="4104" max="4104" width="16.33203125" style="32" customWidth="1"/>
    <col min="4105" max="4105" width="17.6640625" style="32" customWidth="1"/>
    <col min="4106" max="4106" width="14" style="32" customWidth="1"/>
    <col min="4107" max="4107" width="15" style="32" customWidth="1"/>
    <col min="4108" max="4108" width="4" style="32" customWidth="1"/>
    <col min="4109" max="4109" width="9.109375" style="32"/>
    <col min="4110" max="4110" width="11.5546875" style="32" customWidth="1"/>
    <col min="4111" max="4113" width="9.109375" style="32"/>
    <col min="4114" max="4114" width="10" style="32" bestFit="1" customWidth="1"/>
    <col min="4115" max="4115" width="13.44140625" style="32" customWidth="1"/>
    <col min="4116" max="4116" width="14.44140625" style="32" bestFit="1" customWidth="1"/>
    <col min="4117" max="4117" width="14.109375" style="32" customWidth="1"/>
    <col min="4118" max="4352" width="9.109375" style="32"/>
    <col min="4353" max="4353" width="19.88671875" style="32" customWidth="1"/>
    <col min="4354" max="4354" width="16" style="32" customWidth="1"/>
    <col min="4355" max="4355" width="15.6640625" style="32" customWidth="1"/>
    <col min="4356" max="4356" width="17.6640625" style="32" customWidth="1"/>
    <col min="4357" max="4358" width="15.6640625" style="32" customWidth="1"/>
    <col min="4359" max="4359" width="16.6640625" style="32" customWidth="1"/>
    <col min="4360" max="4360" width="16.33203125" style="32" customWidth="1"/>
    <col min="4361" max="4361" width="17.6640625" style="32" customWidth="1"/>
    <col min="4362" max="4362" width="14" style="32" customWidth="1"/>
    <col min="4363" max="4363" width="15" style="32" customWidth="1"/>
    <col min="4364" max="4364" width="4" style="32" customWidth="1"/>
    <col min="4365" max="4365" width="9.109375" style="32"/>
    <col min="4366" max="4366" width="11.5546875" style="32" customWidth="1"/>
    <col min="4367" max="4369" width="9.109375" style="32"/>
    <col min="4370" max="4370" width="10" style="32" bestFit="1" customWidth="1"/>
    <col min="4371" max="4371" width="13.44140625" style="32" customWidth="1"/>
    <col min="4372" max="4372" width="14.44140625" style="32" bestFit="1" customWidth="1"/>
    <col min="4373" max="4373" width="14.109375" style="32" customWidth="1"/>
    <col min="4374" max="4608" width="9.109375" style="32"/>
    <col min="4609" max="4609" width="19.88671875" style="32" customWidth="1"/>
    <col min="4610" max="4610" width="16" style="32" customWidth="1"/>
    <col min="4611" max="4611" width="15.6640625" style="32" customWidth="1"/>
    <col min="4612" max="4612" width="17.6640625" style="32" customWidth="1"/>
    <col min="4613" max="4614" width="15.6640625" style="32" customWidth="1"/>
    <col min="4615" max="4615" width="16.6640625" style="32" customWidth="1"/>
    <col min="4616" max="4616" width="16.33203125" style="32" customWidth="1"/>
    <col min="4617" max="4617" width="17.6640625" style="32" customWidth="1"/>
    <col min="4618" max="4618" width="14" style="32" customWidth="1"/>
    <col min="4619" max="4619" width="15" style="32" customWidth="1"/>
    <col min="4620" max="4620" width="4" style="32" customWidth="1"/>
    <col min="4621" max="4621" width="9.109375" style="32"/>
    <col min="4622" max="4622" width="11.5546875" style="32" customWidth="1"/>
    <col min="4623" max="4625" width="9.109375" style="32"/>
    <col min="4626" max="4626" width="10" style="32" bestFit="1" customWidth="1"/>
    <col min="4627" max="4627" width="13.44140625" style="32" customWidth="1"/>
    <col min="4628" max="4628" width="14.44140625" style="32" bestFit="1" customWidth="1"/>
    <col min="4629" max="4629" width="14.109375" style="32" customWidth="1"/>
    <col min="4630" max="4864" width="9.109375" style="32"/>
    <col min="4865" max="4865" width="19.88671875" style="32" customWidth="1"/>
    <col min="4866" max="4866" width="16" style="32" customWidth="1"/>
    <col min="4867" max="4867" width="15.6640625" style="32" customWidth="1"/>
    <col min="4868" max="4868" width="17.6640625" style="32" customWidth="1"/>
    <col min="4869" max="4870" width="15.6640625" style="32" customWidth="1"/>
    <col min="4871" max="4871" width="16.6640625" style="32" customWidth="1"/>
    <col min="4872" max="4872" width="16.33203125" style="32" customWidth="1"/>
    <col min="4873" max="4873" width="17.6640625" style="32" customWidth="1"/>
    <col min="4874" max="4874" width="14" style="32" customWidth="1"/>
    <col min="4875" max="4875" width="15" style="32" customWidth="1"/>
    <col min="4876" max="4876" width="4" style="32" customWidth="1"/>
    <col min="4877" max="4877" width="9.109375" style="32"/>
    <col min="4878" max="4878" width="11.5546875" style="32" customWidth="1"/>
    <col min="4879" max="4881" width="9.109375" style="32"/>
    <col min="4882" max="4882" width="10" style="32" bestFit="1" customWidth="1"/>
    <col min="4883" max="4883" width="13.44140625" style="32" customWidth="1"/>
    <col min="4884" max="4884" width="14.44140625" style="32" bestFit="1" customWidth="1"/>
    <col min="4885" max="4885" width="14.109375" style="32" customWidth="1"/>
    <col min="4886" max="5120" width="9.109375" style="32"/>
    <col min="5121" max="5121" width="19.88671875" style="32" customWidth="1"/>
    <col min="5122" max="5122" width="16" style="32" customWidth="1"/>
    <col min="5123" max="5123" width="15.6640625" style="32" customWidth="1"/>
    <col min="5124" max="5124" width="17.6640625" style="32" customWidth="1"/>
    <col min="5125" max="5126" width="15.6640625" style="32" customWidth="1"/>
    <col min="5127" max="5127" width="16.6640625" style="32" customWidth="1"/>
    <col min="5128" max="5128" width="16.33203125" style="32" customWidth="1"/>
    <col min="5129" max="5129" width="17.6640625" style="32" customWidth="1"/>
    <col min="5130" max="5130" width="14" style="32" customWidth="1"/>
    <col min="5131" max="5131" width="15" style="32" customWidth="1"/>
    <col min="5132" max="5132" width="4" style="32" customWidth="1"/>
    <col min="5133" max="5133" width="9.109375" style="32"/>
    <col min="5134" max="5134" width="11.5546875" style="32" customWidth="1"/>
    <col min="5135" max="5137" width="9.109375" style="32"/>
    <col min="5138" max="5138" width="10" style="32" bestFit="1" customWidth="1"/>
    <col min="5139" max="5139" width="13.44140625" style="32" customWidth="1"/>
    <col min="5140" max="5140" width="14.44140625" style="32" bestFit="1" customWidth="1"/>
    <col min="5141" max="5141" width="14.109375" style="32" customWidth="1"/>
    <col min="5142" max="5376" width="9.109375" style="32"/>
    <col min="5377" max="5377" width="19.88671875" style="32" customWidth="1"/>
    <col min="5378" max="5378" width="16" style="32" customWidth="1"/>
    <col min="5379" max="5379" width="15.6640625" style="32" customWidth="1"/>
    <col min="5380" max="5380" width="17.6640625" style="32" customWidth="1"/>
    <col min="5381" max="5382" width="15.6640625" style="32" customWidth="1"/>
    <col min="5383" max="5383" width="16.6640625" style="32" customWidth="1"/>
    <col min="5384" max="5384" width="16.33203125" style="32" customWidth="1"/>
    <col min="5385" max="5385" width="17.6640625" style="32" customWidth="1"/>
    <col min="5386" max="5386" width="14" style="32" customWidth="1"/>
    <col min="5387" max="5387" width="15" style="32" customWidth="1"/>
    <col min="5388" max="5388" width="4" style="32" customWidth="1"/>
    <col min="5389" max="5389" width="9.109375" style="32"/>
    <col min="5390" max="5390" width="11.5546875" style="32" customWidth="1"/>
    <col min="5391" max="5393" width="9.109375" style="32"/>
    <col min="5394" max="5394" width="10" style="32" bestFit="1" customWidth="1"/>
    <col min="5395" max="5395" width="13.44140625" style="32" customWidth="1"/>
    <col min="5396" max="5396" width="14.44140625" style="32" bestFit="1" customWidth="1"/>
    <col min="5397" max="5397" width="14.109375" style="32" customWidth="1"/>
    <col min="5398" max="5632" width="9.109375" style="32"/>
    <col min="5633" max="5633" width="19.88671875" style="32" customWidth="1"/>
    <col min="5634" max="5634" width="16" style="32" customWidth="1"/>
    <col min="5635" max="5635" width="15.6640625" style="32" customWidth="1"/>
    <col min="5636" max="5636" width="17.6640625" style="32" customWidth="1"/>
    <col min="5637" max="5638" width="15.6640625" style="32" customWidth="1"/>
    <col min="5639" max="5639" width="16.6640625" style="32" customWidth="1"/>
    <col min="5640" max="5640" width="16.33203125" style="32" customWidth="1"/>
    <col min="5641" max="5641" width="17.6640625" style="32" customWidth="1"/>
    <col min="5642" max="5642" width="14" style="32" customWidth="1"/>
    <col min="5643" max="5643" width="15" style="32" customWidth="1"/>
    <col min="5644" max="5644" width="4" style="32" customWidth="1"/>
    <col min="5645" max="5645" width="9.109375" style="32"/>
    <col min="5646" max="5646" width="11.5546875" style="32" customWidth="1"/>
    <col min="5647" max="5649" width="9.109375" style="32"/>
    <col min="5650" max="5650" width="10" style="32" bestFit="1" customWidth="1"/>
    <col min="5651" max="5651" width="13.44140625" style="32" customWidth="1"/>
    <col min="5652" max="5652" width="14.44140625" style="32" bestFit="1" customWidth="1"/>
    <col min="5653" max="5653" width="14.109375" style="32" customWidth="1"/>
    <col min="5654" max="5888" width="9.109375" style="32"/>
    <col min="5889" max="5889" width="19.88671875" style="32" customWidth="1"/>
    <col min="5890" max="5890" width="16" style="32" customWidth="1"/>
    <col min="5891" max="5891" width="15.6640625" style="32" customWidth="1"/>
    <col min="5892" max="5892" width="17.6640625" style="32" customWidth="1"/>
    <col min="5893" max="5894" width="15.6640625" style="32" customWidth="1"/>
    <col min="5895" max="5895" width="16.6640625" style="32" customWidth="1"/>
    <col min="5896" max="5896" width="16.33203125" style="32" customWidth="1"/>
    <col min="5897" max="5897" width="17.6640625" style="32" customWidth="1"/>
    <col min="5898" max="5898" width="14" style="32" customWidth="1"/>
    <col min="5899" max="5899" width="15" style="32" customWidth="1"/>
    <col min="5900" max="5900" width="4" style="32" customWidth="1"/>
    <col min="5901" max="5901" width="9.109375" style="32"/>
    <col min="5902" max="5902" width="11.5546875" style="32" customWidth="1"/>
    <col min="5903" max="5905" width="9.109375" style="32"/>
    <col min="5906" max="5906" width="10" style="32" bestFit="1" customWidth="1"/>
    <col min="5907" max="5907" width="13.44140625" style="32" customWidth="1"/>
    <col min="5908" max="5908" width="14.44140625" style="32" bestFit="1" customWidth="1"/>
    <col min="5909" max="5909" width="14.109375" style="32" customWidth="1"/>
    <col min="5910" max="6144" width="9.109375" style="32"/>
    <col min="6145" max="6145" width="19.88671875" style="32" customWidth="1"/>
    <col min="6146" max="6146" width="16" style="32" customWidth="1"/>
    <col min="6147" max="6147" width="15.6640625" style="32" customWidth="1"/>
    <col min="6148" max="6148" width="17.6640625" style="32" customWidth="1"/>
    <col min="6149" max="6150" width="15.6640625" style="32" customWidth="1"/>
    <col min="6151" max="6151" width="16.6640625" style="32" customWidth="1"/>
    <col min="6152" max="6152" width="16.33203125" style="32" customWidth="1"/>
    <col min="6153" max="6153" width="17.6640625" style="32" customWidth="1"/>
    <col min="6154" max="6154" width="14" style="32" customWidth="1"/>
    <col min="6155" max="6155" width="15" style="32" customWidth="1"/>
    <col min="6156" max="6156" width="4" style="32" customWidth="1"/>
    <col min="6157" max="6157" width="9.109375" style="32"/>
    <col min="6158" max="6158" width="11.5546875" style="32" customWidth="1"/>
    <col min="6159" max="6161" width="9.109375" style="32"/>
    <col min="6162" max="6162" width="10" style="32" bestFit="1" customWidth="1"/>
    <col min="6163" max="6163" width="13.44140625" style="32" customWidth="1"/>
    <col min="6164" max="6164" width="14.44140625" style="32" bestFit="1" customWidth="1"/>
    <col min="6165" max="6165" width="14.109375" style="32" customWidth="1"/>
    <col min="6166" max="6400" width="9.109375" style="32"/>
    <col min="6401" max="6401" width="19.88671875" style="32" customWidth="1"/>
    <col min="6402" max="6402" width="16" style="32" customWidth="1"/>
    <col min="6403" max="6403" width="15.6640625" style="32" customWidth="1"/>
    <col min="6404" max="6404" width="17.6640625" style="32" customWidth="1"/>
    <col min="6405" max="6406" width="15.6640625" style="32" customWidth="1"/>
    <col min="6407" max="6407" width="16.6640625" style="32" customWidth="1"/>
    <col min="6408" max="6408" width="16.33203125" style="32" customWidth="1"/>
    <col min="6409" max="6409" width="17.6640625" style="32" customWidth="1"/>
    <col min="6410" max="6410" width="14" style="32" customWidth="1"/>
    <col min="6411" max="6411" width="15" style="32" customWidth="1"/>
    <col min="6412" max="6412" width="4" style="32" customWidth="1"/>
    <col min="6413" max="6413" width="9.109375" style="32"/>
    <col min="6414" max="6414" width="11.5546875" style="32" customWidth="1"/>
    <col min="6415" max="6417" width="9.109375" style="32"/>
    <col min="6418" max="6418" width="10" style="32" bestFit="1" customWidth="1"/>
    <col min="6419" max="6419" width="13.44140625" style="32" customWidth="1"/>
    <col min="6420" max="6420" width="14.44140625" style="32" bestFit="1" customWidth="1"/>
    <col min="6421" max="6421" width="14.109375" style="32" customWidth="1"/>
    <col min="6422" max="6656" width="9.109375" style="32"/>
    <col min="6657" max="6657" width="19.88671875" style="32" customWidth="1"/>
    <col min="6658" max="6658" width="16" style="32" customWidth="1"/>
    <col min="6659" max="6659" width="15.6640625" style="32" customWidth="1"/>
    <col min="6660" max="6660" width="17.6640625" style="32" customWidth="1"/>
    <col min="6661" max="6662" width="15.6640625" style="32" customWidth="1"/>
    <col min="6663" max="6663" width="16.6640625" style="32" customWidth="1"/>
    <col min="6664" max="6664" width="16.33203125" style="32" customWidth="1"/>
    <col min="6665" max="6665" width="17.6640625" style="32" customWidth="1"/>
    <col min="6666" max="6666" width="14" style="32" customWidth="1"/>
    <col min="6667" max="6667" width="15" style="32" customWidth="1"/>
    <col min="6668" max="6668" width="4" style="32" customWidth="1"/>
    <col min="6669" max="6669" width="9.109375" style="32"/>
    <col min="6670" max="6670" width="11.5546875" style="32" customWidth="1"/>
    <col min="6671" max="6673" width="9.109375" style="32"/>
    <col min="6674" max="6674" width="10" style="32" bestFit="1" customWidth="1"/>
    <col min="6675" max="6675" width="13.44140625" style="32" customWidth="1"/>
    <col min="6676" max="6676" width="14.44140625" style="32" bestFit="1" customWidth="1"/>
    <col min="6677" max="6677" width="14.109375" style="32" customWidth="1"/>
    <col min="6678" max="6912" width="9.109375" style="32"/>
    <col min="6913" max="6913" width="19.88671875" style="32" customWidth="1"/>
    <col min="6914" max="6914" width="16" style="32" customWidth="1"/>
    <col min="6915" max="6915" width="15.6640625" style="32" customWidth="1"/>
    <col min="6916" max="6916" width="17.6640625" style="32" customWidth="1"/>
    <col min="6917" max="6918" width="15.6640625" style="32" customWidth="1"/>
    <col min="6919" max="6919" width="16.6640625" style="32" customWidth="1"/>
    <col min="6920" max="6920" width="16.33203125" style="32" customWidth="1"/>
    <col min="6921" max="6921" width="17.6640625" style="32" customWidth="1"/>
    <col min="6922" max="6922" width="14" style="32" customWidth="1"/>
    <col min="6923" max="6923" width="15" style="32" customWidth="1"/>
    <col min="6924" max="6924" width="4" style="32" customWidth="1"/>
    <col min="6925" max="6925" width="9.109375" style="32"/>
    <col min="6926" max="6926" width="11.5546875" style="32" customWidth="1"/>
    <col min="6927" max="6929" width="9.109375" style="32"/>
    <col min="6930" max="6930" width="10" style="32" bestFit="1" customWidth="1"/>
    <col min="6931" max="6931" width="13.44140625" style="32" customWidth="1"/>
    <col min="6932" max="6932" width="14.44140625" style="32" bestFit="1" customWidth="1"/>
    <col min="6933" max="6933" width="14.109375" style="32" customWidth="1"/>
    <col min="6934" max="7168" width="9.109375" style="32"/>
    <col min="7169" max="7169" width="19.88671875" style="32" customWidth="1"/>
    <col min="7170" max="7170" width="16" style="32" customWidth="1"/>
    <col min="7171" max="7171" width="15.6640625" style="32" customWidth="1"/>
    <col min="7172" max="7172" width="17.6640625" style="32" customWidth="1"/>
    <col min="7173" max="7174" width="15.6640625" style="32" customWidth="1"/>
    <col min="7175" max="7175" width="16.6640625" style="32" customWidth="1"/>
    <col min="7176" max="7176" width="16.33203125" style="32" customWidth="1"/>
    <col min="7177" max="7177" width="17.6640625" style="32" customWidth="1"/>
    <col min="7178" max="7178" width="14" style="32" customWidth="1"/>
    <col min="7179" max="7179" width="15" style="32" customWidth="1"/>
    <col min="7180" max="7180" width="4" style="32" customWidth="1"/>
    <col min="7181" max="7181" width="9.109375" style="32"/>
    <col min="7182" max="7182" width="11.5546875" style="32" customWidth="1"/>
    <col min="7183" max="7185" width="9.109375" style="32"/>
    <col min="7186" max="7186" width="10" style="32" bestFit="1" customWidth="1"/>
    <col min="7187" max="7187" width="13.44140625" style="32" customWidth="1"/>
    <col min="7188" max="7188" width="14.44140625" style="32" bestFit="1" customWidth="1"/>
    <col min="7189" max="7189" width="14.109375" style="32" customWidth="1"/>
    <col min="7190" max="7424" width="9.109375" style="32"/>
    <col min="7425" max="7425" width="19.88671875" style="32" customWidth="1"/>
    <col min="7426" max="7426" width="16" style="32" customWidth="1"/>
    <col min="7427" max="7427" width="15.6640625" style="32" customWidth="1"/>
    <col min="7428" max="7428" width="17.6640625" style="32" customWidth="1"/>
    <col min="7429" max="7430" width="15.6640625" style="32" customWidth="1"/>
    <col min="7431" max="7431" width="16.6640625" style="32" customWidth="1"/>
    <col min="7432" max="7432" width="16.33203125" style="32" customWidth="1"/>
    <col min="7433" max="7433" width="17.6640625" style="32" customWidth="1"/>
    <col min="7434" max="7434" width="14" style="32" customWidth="1"/>
    <col min="7435" max="7435" width="15" style="32" customWidth="1"/>
    <col min="7436" max="7436" width="4" style="32" customWidth="1"/>
    <col min="7437" max="7437" width="9.109375" style="32"/>
    <col min="7438" max="7438" width="11.5546875" style="32" customWidth="1"/>
    <col min="7439" max="7441" width="9.109375" style="32"/>
    <col min="7442" max="7442" width="10" style="32" bestFit="1" customWidth="1"/>
    <col min="7443" max="7443" width="13.44140625" style="32" customWidth="1"/>
    <col min="7444" max="7444" width="14.44140625" style="32" bestFit="1" customWidth="1"/>
    <col min="7445" max="7445" width="14.109375" style="32" customWidth="1"/>
    <col min="7446" max="7680" width="9.109375" style="32"/>
    <col min="7681" max="7681" width="19.88671875" style="32" customWidth="1"/>
    <col min="7682" max="7682" width="16" style="32" customWidth="1"/>
    <col min="7683" max="7683" width="15.6640625" style="32" customWidth="1"/>
    <col min="7684" max="7684" width="17.6640625" style="32" customWidth="1"/>
    <col min="7685" max="7686" width="15.6640625" style="32" customWidth="1"/>
    <col min="7687" max="7687" width="16.6640625" style="32" customWidth="1"/>
    <col min="7688" max="7688" width="16.33203125" style="32" customWidth="1"/>
    <col min="7689" max="7689" width="17.6640625" style="32" customWidth="1"/>
    <col min="7690" max="7690" width="14" style="32" customWidth="1"/>
    <col min="7691" max="7691" width="15" style="32" customWidth="1"/>
    <col min="7692" max="7692" width="4" style="32" customWidth="1"/>
    <col min="7693" max="7693" width="9.109375" style="32"/>
    <col min="7694" max="7694" width="11.5546875" style="32" customWidth="1"/>
    <col min="7695" max="7697" width="9.109375" style="32"/>
    <col min="7698" max="7698" width="10" style="32" bestFit="1" customWidth="1"/>
    <col min="7699" max="7699" width="13.44140625" style="32" customWidth="1"/>
    <col min="7700" max="7700" width="14.44140625" style="32" bestFit="1" customWidth="1"/>
    <col min="7701" max="7701" width="14.109375" style="32" customWidth="1"/>
    <col min="7702" max="7936" width="9.109375" style="32"/>
    <col min="7937" max="7937" width="19.88671875" style="32" customWidth="1"/>
    <col min="7938" max="7938" width="16" style="32" customWidth="1"/>
    <col min="7939" max="7939" width="15.6640625" style="32" customWidth="1"/>
    <col min="7940" max="7940" width="17.6640625" style="32" customWidth="1"/>
    <col min="7941" max="7942" width="15.6640625" style="32" customWidth="1"/>
    <col min="7943" max="7943" width="16.6640625" style="32" customWidth="1"/>
    <col min="7944" max="7944" width="16.33203125" style="32" customWidth="1"/>
    <col min="7945" max="7945" width="17.6640625" style="32" customWidth="1"/>
    <col min="7946" max="7946" width="14" style="32" customWidth="1"/>
    <col min="7947" max="7947" width="15" style="32" customWidth="1"/>
    <col min="7948" max="7948" width="4" style="32" customWidth="1"/>
    <col min="7949" max="7949" width="9.109375" style="32"/>
    <col min="7950" max="7950" width="11.5546875" style="32" customWidth="1"/>
    <col min="7951" max="7953" width="9.109375" style="32"/>
    <col min="7954" max="7954" width="10" style="32" bestFit="1" customWidth="1"/>
    <col min="7955" max="7955" width="13.44140625" style="32" customWidth="1"/>
    <col min="7956" max="7956" width="14.44140625" style="32" bestFit="1" customWidth="1"/>
    <col min="7957" max="7957" width="14.109375" style="32" customWidth="1"/>
    <col min="7958" max="8192" width="9.109375" style="32"/>
    <col min="8193" max="8193" width="19.88671875" style="32" customWidth="1"/>
    <col min="8194" max="8194" width="16" style="32" customWidth="1"/>
    <col min="8195" max="8195" width="15.6640625" style="32" customWidth="1"/>
    <col min="8196" max="8196" width="17.6640625" style="32" customWidth="1"/>
    <col min="8197" max="8198" width="15.6640625" style="32" customWidth="1"/>
    <col min="8199" max="8199" width="16.6640625" style="32" customWidth="1"/>
    <col min="8200" max="8200" width="16.33203125" style="32" customWidth="1"/>
    <col min="8201" max="8201" width="17.6640625" style="32" customWidth="1"/>
    <col min="8202" max="8202" width="14" style="32" customWidth="1"/>
    <col min="8203" max="8203" width="15" style="32" customWidth="1"/>
    <col min="8204" max="8204" width="4" style="32" customWidth="1"/>
    <col min="8205" max="8205" width="9.109375" style="32"/>
    <col min="8206" max="8206" width="11.5546875" style="32" customWidth="1"/>
    <col min="8207" max="8209" width="9.109375" style="32"/>
    <col min="8210" max="8210" width="10" style="32" bestFit="1" customWidth="1"/>
    <col min="8211" max="8211" width="13.44140625" style="32" customWidth="1"/>
    <col min="8212" max="8212" width="14.44140625" style="32" bestFit="1" customWidth="1"/>
    <col min="8213" max="8213" width="14.109375" style="32" customWidth="1"/>
    <col min="8214" max="8448" width="9.109375" style="32"/>
    <col min="8449" max="8449" width="19.88671875" style="32" customWidth="1"/>
    <col min="8450" max="8450" width="16" style="32" customWidth="1"/>
    <col min="8451" max="8451" width="15.6640625" style="32" customWidth="1"/>
    <col min="8452" max="8452" width="17.6640625" style="32" customWidth="1"/>
    <col min="8453" max="8454" width="15.6640625" style="32" customWidth="1"/>
    <col min="8455" max="8455" width="16.6640625" style="32" customWidth="1"/>
    <col min="8456" max="8456" width="16.33203125" style="32" customWidth="1"/>
    <col min="8457" max="8457" width="17.6640625" style="32" customWidth="1"/>
    <col min="8458" max="8458" width="14" style="32" customWidth="1"/>
    <col min="8459" max="8459" width="15" style="32" customWidth="1"/>
    <col min="8460" max="8460" width="4" style="32" customWidth="1"/>
    <col min="8461" max="8461" width="9.109375" style="32"/>
    <col min="8462" max="8462" width="11.5546875" style="32" customWidth="1"/>
    <col min="8463" max="8465" width="9.109375" style="32"/>
    <col min="8466" max="8466" width="10" style="32" bestFit="1" customWidth="1"/>
    <col min="8467" max="8467" width="13.44140625" style="32" customWidth="1"/>
    <col min="8468" max="8468" width="14.44140625" style="32" bestFit="1" customWidth="1"/>
    <col min="8469" max="8469" width="14.109375" style="32" customWidth="1"/>
    <col min="8470" max="8704" width="9.109375" style="32"/>
    <col min="8705" max="8705" width="19.88671875" style="32" customWidth="1"/>
    <col min="8706" max="8706" width="16" style="32" customWidth="1"/>
    <col min="8707" max="8707" width="15.6640625" style="32" customWidth="1"/>
    <col min="8708" max="8708" width="17.6640625" style="32" customWidth="1"/>
    <col min="8709" max="8710" width="15.6640625" style="32" customWidth="1"/>
    <col min="8711" max="8711" width="16.6640625" style="32" customWidth="1"/>
    <col min="8712" max="8712" width="16.33203125" style="32" customWidth="1"/>
    <col min="8713" max="8713" width="17.6640625" style="32" customWidth="1"/>
    <col min="8714" max="8714" width="14" style="32" customWidth="1"/>
    <col min="8715" max="8715" width="15" style="32" customWidth="1"/>
    <col min="8716" max="8716" width="4" style="32" customWidth="1"/>
    <col min="8717" max="8717" width="9.109375" style="32"/>
    <col min="8718" max="8718" width="11.5546875" style="32" customWidth="1"/>
    <col min="8719" max="8721" width="9.109375" style="32"/>
    <col min="8722" max="8722" width="10" style="32" bestFit="1" customWidth="1"/>
    <col min="8723" max="8723" width="13.44140625" style="32" customWidth="1"/>
    <col min="8724" max="8724" width="14.44140625" style="32" bestFit="1" customWidth="1"/>
    <col min="8725" max="8725" width="14.109375" style="32" customWidth="1"/>
    <col min="8726" max="8960" width="9.109375" style="32"/>
    <col min="8961" max="8961" width="19.88671875" style="32" customWidth="1"/>
    <col min="8962" max="8962" width="16" style="32" customWidth="1"/>
    <col min="8963" max="8963" width="15.6640625" style="32" customWidth="1"/>
    <col min="8964" max="8964" width="17.6640625" style="32" customWidth="1"/>
    <col min="8965" max="8966" width="15.6640625" style="32" customWidth="1"/>
    <col min="8967" max="8967" width="16.6640625" style="32" customWidth="1"/>
    <col min="8968" max="8968" width="16.33203125" style="32" customWidth="1"/>
    <col min="8969" max="8969" width="17.6640625" style="32" customWidth="1"/>
    <col min="8970" max="8970" width="14" style="32" customWidth="1"/>
    <col min="8971" max="8971" width="15" style="32" customWidth="1"/>
    <col min="8972" max="8972" width="4" style="32" customWidth="1"/>
    <col min="8973" max="8973" width="9.109375" style="32"/>
    <col min="8974" max="8974" width="11.5546875" style="32" customWidth="1"/>
    <col min="8975" max="8977" width="9.109375" style="32"/>
    <col min="8978" max="8978" width="10" style="32" bestFit="1" customWidth="1"/>
    <col min="8979" max="8979" width="13.44140625" style="32" customWidth="1"/>
    <col min="8980" max="8980" width="14.44140625" style="32" bestFit="1" customWidth="1"/>
    <col min="8981" max="8981" width="14.109375" style="32" customWidth="1"/>
    <col min="8982" max="9216" width="9.109375" style="32"/>
    <col min="9217" max="9217" width="19.88671875" style="32" customWidth="1"/>
    <col min="9218" max="9218" width="16" style="32" customWidth="1"/>
    <col min="9219" max="9219" width="15.6640625" style="32" customWidth="1"/>
    <col min="9220" max="9220" width="17.6640625" style="32" customWidth="1"/>
    <col min="9221" max="9222" width="15.6640625" style="32" customWidth="1"/>
    <col min="9223" max="9223" width="16.6640625" style="32" customWidth="1"/>
    <col min="9224" max="9224" width="16.33203125" style="32" customWidth="1"/>
    <col min="9225" max="9225" width="17.6640625" style="32" customWidth="1"/>
    <col min="9226" max="9226" width="14" style="32" customWidth="1"/>
    <col min="9227" max="9227" width="15" style="32" customWidth="1"/>
    <col min="9228" max="9228" width="4" style="32" customWidth="1"/>
    <col min="9229" max="9229" width="9.109375" style="32"/>
    <col min="9230" max="9230" width="11.5546875" style="32" customWidth="1"/>
    <col min="9231" max="9233" width="9.109375" style="32"/>
    <col min="9234" max="9234" width="10" style="32" bestFit="1" customWidth="1"/>
    <col min="9235" max="9235" width="13.44140625" style="32" customWidth="1"/>
    <col min="9236" max="9236" width="14.44140625" style="32" bestFit="1" customWidth="1"/>
    <col min="9237" max="9237" width="14.109375" style="32" customWidth="1"/>
    <col min="9238" max="9472" width="9.109375" style="32"/>
    <col min="9473" max="9473" width="19.88671875" style="32" customWidth="1"/>
    <col min="9474" max="9474" width="16" style="32" customWidth="1"/>
    <col min="9475" max="9475" width="15.6640625" style="32" customWidth="1"/>
    <col min="9476" max="9476" width="17.6640625" style="32" customWidth="1"/>
    <col min="9477" max="9478" width="15.6640625" style="32" customWidth="1"/>
    <col min="9479" max="9479" width="16.6640625" style="32" customWidth="1"/>
    <col min="9480" max="9480" width="16.33203125" style="32" customWidth="1"/>
    <col min="9481" max="9481" width="17.6640625" style="32" customWidth="1"/>
    <col min="9482" max="9482" width="14" style="32" customWidth="1"/>
    <col min="9483" max="9483" width="15" style="32" customWidth="1"/>
    <col min="9484" max="9484" width="4" style="32" customWidth="1"/>
    <col min="9485" max="9485" width="9.109375" style="32"/>
    <col min="9486" max="9486" width="11.5546875" style="32" customWidth="1"/>
    <col min="9487" max="9489" width="9.109375" style="32"/>
    <col min="9490" max="9490" width="10" style="32" bestFit="1" customWidth="1"/>
    <col min="9491" max="9491" width="13.44140625" style="32" customWidth="1"/>
    <col min="9492" max="9492" width="14.44140625" style="32" bestFit="1" customWidth="1"/>
    <col min="9493" max="9493" width="14.109375" style="32" customWidth="1"/>
    <col min="9494" max="9728" width="9.109375" style="32"/>
    <col min="9729" max="9729" width="19.88671875" style="32" customWidth="1"/>
    <col min="9730" max="9730" width="16" style="32" customWidth="1"/>
    <col min="9731" max="9731" width="15.6640625" style="32" customWidth="1"/>
    <col min="9732" max="9732" width="17.6640625" style="32" customWidth="1"/>
    <col min="9733" max="9734" width="15.6640625" style="32" customWidth="1"/>
    <col min="9735" max="9735" width="16.6640625" style="32" customWidth="1"/>
    <col min="9736" max="9736" width="16.33203125" style="32" customWidth="1"/>
    <col min="9737" max="9737" width="17.6640625" style="32" customWidth="1"/>
    <col min="9738" max="9738" width="14" style="32" customWidth="1"/>
    <col min="9739" max="9739" width="15" style="32" customWidth="1"/>
    <col min="9740" max="9740" width="4" style="32" customWidth="1"/>
    <col min="9741" max="9741" width="9.109375" style="32"/>
    <col min="9742" max="9742" width="11.5546875" style="32" customWidth="1"/>
    <col min="9743" max="9745" width="9.109375" style="32"/>
    <col min="9746" max="9746" width="10" style="32" bestFit="1" customWidth="1"/>
    <col min="9747" max="9747" width="13.44140625" style="32" customWidth="1"/>
    <col min="9748" max="9748" width="14.44140625" style="32" bestFit="1" customWidth="1"/>
    <col min="9749" max="9749" width="14.109375" style="32" customWidth="1"/>
    <col min="9750" max="9984" width="9.109375" style="32"/>
    <col min="9985" max="9985" width="19.88671875" style="32" customWidth="1"/>
    <col min="9986" max="9986" width="16" style="32" customWidth="1"/>
    <col min="9987" max="9987" width="15.6640625" style="32" customWidth="1"/>
    <col min="9988" max="9988" width="17.6640625" style="32" customWidth="1"/>
    <col min="9989" max="9990" width="15.6640625" style="32" customWidth="1"/>
    <col min="9991" max="9991" width="16.6640625" style="32" customWidth="1"/>
    <col min="9992" max="9992" width="16.33203125" style="32" customWidth="1"/>
    <col min="9993" max="9993" width="17.6640625" style="32" customWidth="1"/>
    <col min="9994" max="9994" width="14" style="32" customWidth="1"/>
    <col min="9995" max="9995" width="15" style="32" customWidth="1"/>
    <col min="9996" max="9996" width="4" style="32" customWidth="1"/>
    <col min="9997" max="9997" width="9.109375" style="32"/>
    <col min="9998" max="9998" width="11.5546875" style="32" customWidth="1"/>
    <col min="9999" max="10001" width="9.109375" style="32"/>
    <col min="10002" max="10002" width="10" style="32" bestFit="1" customWidth="1"/>
    <col min="10003" max="10003" width="13.44140625" style="32" customWidth="1"/>
    <col min="10004" max="10004" width="14.44140625" style="32" bestFit="1" customWidth="1"/>
    <col min="10005" max="10005" width="14.109375" style="32" customWidth="1"/>
    <col min="10006" max="10240" width="9.109375" style="32"/>
    <col min="10241" max="10241" width="19.88671875" style="32" customWidth="1"/>
    <col min="10242" max="10242" width="16" style="32" customWidth="1"/>
    <col min="10243" max="10243" width="15.6640625" style="32" customWidth="1"/>
    <col min="10244" max="10244" width="17.6640625" style="32" customWidth="1"/>
    <col min="10245" max="10246" width="15.6640625" style="32" customWidth="1"/>
    <col min="10247" max="10247" width="16.6640625" style="32" customWidth="1"/>
    <col min="10248" max="10248" width="16.33203125" style="32" customWidth="1"/>
    <col min="10249" max="10249" width="17.6640625" style="32" customWidth="1"/>
    <col min="10250" max="10250" width="14" style="32" customWidth="1"/>
    <col min="10251" max="10251" width="15" style="32" customWidth="1"/>
    <col min="10252" max="10252" width="4" style="32" customWidth="1"/>
    <col min="10253" max="10253" width="9.109375" style="32"/>
    <col min="10254" max="10254" width="11.5546875" style="32" customWidth="1"/>
    <col min="10255" max="10257" width="9.109375" style="32"/>
    <col min="10258" max="10258" width="10" style="32" bestFit="1" customWidth="1"/>
    <col min="10259" max="10259" width="13.44140625" style="32" customWidth="1"/>
    <col min="10260" max="10260" width="14.44140625" style="32" bestFit="1" customWidth="1"/>
    <col min="10261" max="10261" width="14.109375" style="32" customWidth="1"/>
    <col min="10262" max="10496" width="9.109375" style="32"/>
    <col min="10497" max="10497" width="19.88671875" style="32" customWidth="1"/>
    <col min="10498" max="10498" width="16" style="32" customWidth="1"/>
    <col min="10499" max="10499" width="15.6640625" style="32" customWidth="1"/>
    <col min="10500" max="10500" width="17.6640625" style="32" customWidth="1"/>
    <col min="10501" max="10502" width="15.6640625" style="32" customWidth="1"/>
    <col min="10503" max="10503" width="16.6640625" style="32" customWidth="1"/>
    <col min="10504" max="10504" width="16.33203125" style="32" customWidth="1"/>
    <col min="10505" max="10505" width="17.6640625" style="32" customWidth="1"/>
    <col min="10506" max="10506" width="14" style="32" customWidth="1"/>
    <col min="10507" max="10507" width="15" style="32" customWidth="1"/>
    <col min="10508" max="10508" width="4" style="32" customWidth="1"/>
    <col min="10509" max="10509" width="9.109375" style="32"/>
    <col min="10510" max="10510" width="11.5546875" style="32" customWidth="1"/>
    <col min="10511" max="10513" width="9.109375" style="32"/>
    <col min="10514" max="10514" width="10" style="32" bestFit="1" customWidth="1"/>
    <col min="10515" max="10515" width="13.44140625" style="32" customWidth="1"/>
    <col min="10516" max="10516" width="14.44140625" style="32" bestFit="1" customWidth="1"/>
    <col min="10517" max="10517" width="14.109375" style="32" customWidth="1"/>
    <col min="10518" max="10752" width="9.109375" style="32"/>
    <col min="10753" max="10753" width="19.88671875" style="32" customWidth="1"/>
    <col min="10754" max="10754" width="16" style="32" customWidth="1"/>
    <col min="10755" max="10755" width="15.6640625" style="32" customWidth="1"/>
    <col min="10756" max="10756" width="17.6640625" style="32" customWidth="1"/>
    <col min="10757" max="10758" width="15.6640625" style="32" customWidth="1"/>
    <col min="10759" max="10759" width="16.6640625" style="32" customWidth="1"/>
    <col min="10760" max="10760" width="16.33203125" style="32" customWidth="1"/>
    <col min="10761" max="10761" width="17.6640625" style="32" customWidth="1"/>
    <col min="10762" max="10762" width="14" style="32" customWidth="1"/>
    <col min="10763" max="10763" width="15" style="32" customWidth="1"/>
    <col min="10764" max="10764" width="4" style="32" customWidth="1"/>
    <col min="10765" max="10765" width="9.109375" style="32"/>
    <col min="10766" max="10766" width="11.5546875" style="32" customWidth="1"/>
    <col min="10767" max="10769" width="9.109375" style="32"/>
    <col min="10770" max="10770" width="10" style="32" bestFit="1" customWidth="1"/>
    <col min="10771" max="10771" width="13.44140625" style="32" customWidth="1"/>
    <col min="10772" max="10772" width="14.44140625" style="32" bestFit="1" customWidth="1"/>
    <col min="10773" max="10773" width="14.109375" style="32" customWidth="1"/>
    <col min="10774" max="11008" width="9.109375" style="32"/>
    <col min="11009" max="11009" width="19.88671875" style="32" customWidth="1"/>
    <col min="11010" max="11010" width="16" style="32" customWidth="1"/>
    <col min="11011" max="11011" width="15.6640625" style="32" customWidth="1"/>
    <col min="11012" max="11012" width="17.6640625" style="32" customWidth="1"/>
    <col min="11013" max="11014" width="15.6640625" style="32" customWidth="1"/>
    <col min="11015" max="11015" width="16.6640625" style="32" customWidth="1"/>
    <col min="11016" max="11016" width="16.33203125" style="32" customWidth="1"/>
    <col min="11017" max="11017" width="17.6640625" style="32" customWidth="1"/>
    <col min="11018" max="11018" width="14" style="32" customWidth="1"/>
    <col min="11019" max="11019" width="15" style="32" customWidth="1"/>
    <col min="11020" max="11020" width="4" style="32" customWidth="1"/>
    <col min="11021" max="11021" width="9.109375" style="32"/>
    <col min="11022" max="11022" width="11.5546875" style="32" customWidth="1"/>
    <col min="11023" max="11025" width="9.109375" style="32"/>
    <col min="11026" max="11026" width="10" style="32" bestFit="1" customWidth="1"/>
    <col min="11027" max="11027" width="13.44140625" style="32" customWidth="1"/>
    <col min="11028" max="11028" width="14.44140625" style="32" bestFit="1" customWidth="1"/>
    <col min="11029" max="11029" width="14.109375" style="32" customWidth="1"/>
    <col min="11030" max="11264" width="9.109375" style="32"/>
    <col min="11265" max="11265" width="19.88671875" style="32" customWidth="1"/>
    <col min="11266" max="11266" width="16" style="32" customWidth="1"/>
    <col min="11267" max="11267" width="15.6640625" style="32" customWidth="1"/>
    <col min="11268" max="11268" width="17.6640625" style="32" customWidth="1"/>
    <col min="11269" max="11270" width="15.6640625" style="32" customWidth="1"/>
    <col min="11271" max="11271" width="16.6640625" style="32" customWidth="1"/>
    <col min="11272" max="11272" width="16.33203125" style="32" customWidth="1"/>
    <col min="11273" max="11273" width="17.6640625" style="32" customWidth="1"/>
    <col min="11274" max="11274" width="14" style="32" customWidth="1"/>
    <col min="11275" max="11275" width="15" style="32" customWidth="1"/>
    <col min="11276" max="11276" width="4" style="32" customWidth="1"/>
    <col min="11277" max="11277" width="9.109375" style="32"/>
    <col min="11278" max="11278" width="11.5546875" style="32" customWidth="1"/>
    <col min="11279" max="11281" width="9.109375" style="32"/>
    <col min="11282" max="11282" width="10" style="32" bestFit="1" customWidth="1"/>
    <col min="11283" max="11283" width="13.44140625" style="32" customWidth="1"/>
    <col min="11284" max="11284" width="14.44140625" style="32" bestFit="1" customWidth="1"/>
    <col min="11285" max="11285" width="14.109375" style="32" customWidth="1"/>
    <col min="11286" max="11520" width="9.109375" style="32"/>
    <col min="11521" max="11521" width="19.88671875" style="32" customWidth="1"/>
    <col min="11522" max="11522" width="16" style="32" customWidth="1"/>
    <col min="11523" max="11523" width="15.6640625" style="32" customWidth="1"/>
    <col min="11524" max="11524" width="17.6640625" style="32" customWidth="1"/>
    <col min="11525" max="11526" width="15.6640625" style="32" customWidth="1"/>
    <col min="11527" max="11527" width="16.6640625" style="32" customWidth="1"/>
    <col min="11528" max="11528" width="16.33203125" style="32" customWidth="1"/>
    <col min="11529" max="11529" width="17.6640625" style="32" customWidth="1"/>
    <col min="11530" max="11530" width="14" style="32" customWidth="1"/>
    <col min="11531" max="11531" width="15" style="32" customWidth="1"/>
    <col min="11532" max="11532" width="4" style="32" customWidth="1"/>
    <col min="11533" max="11533" width="9.109375" style="32"/>
    <col min="11534" max="11534" width="11.5546875" style="32" customWidth="1"/>
    <col min="11535" max="11537" width="9.109375" style="32"/>
    <col min="11538" max="11538" width="10" style="32" bestFit="1" customWidth="1"/>
    <col min="11539" max="11539" width="13.44140625" style="32" customWidth="1"/>
    <col min="11540" max="11540" width="14.44140625" style="32" bestFit="1" customWidth="1"/>
    <col min="11541" max="11541" width="14.109375" style="32" customWidth="1"/>
    <col min="11542" max="11776" width="9.109375" style="32"/>
    <col min="11777" max="11777" width="19.88671875" style="32" customWidth="1"/>
    <col min="11778" max="11778" width="16" style="32" customWidth="1"/>
    <col min="11779" max="11779" width="15.6640625" style="32" customWidth="1"/>
    <col min="11780" max="11780" width="17.6640625" style="32" customWidth="1"/>
    <col min="11781" max="11782" width="15.6640625" style="32" customWidth="1"/>
    <col min="11783" max="11783" width="16.6640625" style="32" customWidth="1"/>
    <col min="11784" max="11784" width="16.33203125" style="32" customWidth="1"/>
    <col min="11785" max="11785" width="17.6640625" style="32" customWidth="1"/>
    <col min="11786" max="11786" width="14" style="32" customWidth="1"/>
    <col min="11787" max="11787" width="15" style="32" customWidth="1"/>
    <col min="11788" max="11788" width="4" style="32" customWidth="1"/>
    <col min="11789" max="11789" width="9.109375" style="32"/>
    <col min="11790" max="11790" width="11.5546875" style="32" customWidth="1"/>
    <col min="11791" max="11793" width="9.109375" style="32"/>
    <col min="11794" max="11794" width="10" style="32" bestFit="1" customWidth="1"/>
    <col min="11795" max="11795" width="13.44140625" style="32" customWidth="1"/>
    <col min="11796" max="11796" width="14.44140625" style="32" bestFit="1" customWidth="1"/>
    <col min="11797" max="11797" width="14.109375" style="32" customWidth="1"/>
    <col min="11798" max="12032" width="9.109375" style="32"/>
    <col min="12033" max="12033" width="19.88671875" style="32" customWidth="1"/>
    <col min="12034" max="12034" width="16" style="32" customWidth="1"/>
    <col min="12035" max="12035" width="15.6640625" style="32" customWidth="1"/>
    <col min="12036" max="12036" width="17.6640625" style="32" customWidth="1"/>
    <col min="12037" max="12038" width="15.6640625" style="32" customWidth="1"/>
    <col min="12039" max="12039" width="16.6640625" style="32" customWidth="1"/>
    <col min="12040" max="12040" width="16.33203125" style="32" customWidth="1"/>
    <col min="12041" max="12041" width="17.6640625" style="32" customWidth="1"/>
    <col min="12042" max="12042" width="14" style="32" customWidth="1"/>
    <col min="12043" max="12043" width="15" style="32" customWidth="1"/>
    <col min="12044" max="12044" width="4" style="32" customWidth="1"/>
    <col min="12045" max="12045" width="9.109375" style="32"/>
    <col min="12046" max="12046" width="11.5546875" style="32" customWidth="1"/>
    <col min="12047" max="12049" width="9.109375" style="32"/>
    <col min="12050" max="12050" width="10" style="32" bestFit="1" customWidth="1"/>
    <col min="12051" max="12051" width="13.44140625" style="32" customWidth="1"/>
    <col min="12052" max="12052" width="14.44140625" style="32" bestFit="1" customWidth="1"/>
    <col min="12053" max="12053" width="14.109375" style="32" customWidth="1"/>
    <col min="12054" max="12288" width="9.109375" style="32"/>
    <col min="12289" max="12289" width="19.88671875" style="32" customWidth="1"/>
    <col min="12290" max="12290" width="16" style="32" customWidth="1"/>
    <col min="12291" max="12291" width="15.6640625" style="32" customWidth="1"/>
    <col min="12292" max="12292" width="17.6640625" style="32" customWidth="1"/>
    <col min="12293" max="12294" width="15.6640625" style="32" customWidth="1"/>
    <col min="12295" max="12295" width="16.6640625" style="32" customWidth="1"/>
    <col min="12296" max="12296" width="16.33203125" style="32" customWidth="1"/>
    <col min="12297" max="12297" width="17.6640625" style="32" customWidth="1"/>
    <col min="12298" max="12298" width="14" style="32" customWidth="1"/>
    <col min="12299" max="12299" width="15" style="32" customWidth="1"/>
    <col min="12300" max="12300" width="4" style="32" customWidth="1"/>
    <col min="12301" max="12301" width="9.109375" style="32"/>
    <col min="12302" max="12302" width="11.5546875" style="32" customWidth="1"/>
    <col min="12303" max="12305" width="9.109375" style="32"/>
    <col min="12306" max="12306" width="10" style="32" bestFit="1" customWidth="1"/>
    <col min="12307" max="12307" width="13.44140625" style="32" customWidth="1"/>
    <col min="12308" max="12308" width="14.44140625" style="32" bestFit="1" customWidth="1"/>
    <col min="12309" max="12309" width="14.109375" style="32" customWidth="1"/>
    <col min="12310" max="12544" width="9.109375" style="32"/>
    <col min="12545" max="12545" width="19.88671875" style="32" customWidth="1"/>
    <col min="12546" max="12546" width="16" style="32" customWidth="1"/>
    <col min="12547" max="12547" width="15.6640625" style="32" customWidth="1"/>
    <col min="12548" max="12548" width="17.6640625" style="32" customWidth="1"/>
    <col min="12549" max="12550" width="15.6640625" style="32" customWidth="1"/>
    <col min="12551" max="12551" width="16.6640625" style="32" customWidth="1"/>
    <col min="12552" max="12552" width="16.33203125" style="32" customWidth="1"/>
    <col min="12553" max="12553" width="17.6640625" style="32" customWidth="1"/>
    <col min="12554" max="12554" width="14" style="32" customWidth="1"/>
    <col min="12555" max="12555" width="15" style="32" customWidth="1"/>
    <col min="12556" max="12556" width="4" style="32" customWidth="1"/>
    <col min="12557" max="12557" width="9.109375" style="32"/>
    <col min="12558" max="12558" width="11.5546875" style="32" customWidth="1"/>
    <col min="12559" max="12561" width="9.109375" style="32"/>
    <col min="12562" max="12562" width="10" style="32" bestFit="1" customWidth="1"/>
    <col min="12563" max="12563" width="13.44140625" style="32" customWidth="1"/>
    <col min="12564" max="12564" width="14.44140625" style="32" bestFit="1" customWidth="1"/>
    <col min="12565" max="12565" width="14.109375" style="32" customWidth="1"/>
    <col min="12566" max="12800" width="9.109375" style="32"/>
    <col min="12801" max="12801" width="19.88671875" style="32" customWidth="1"/>
    <col min="12802" max="12802" width="16" style="32" customWidth="1"/>
    <col min="12803" max="12803" width="15.6640625" style="32" customWidth="1"/>
    <col min="12804" max="12804" width="17.6640625" style="32" customWidth="1"/>
    <col min="12805" max="12806" width="15.6640625" style="32" customWidth="1"/>
    <col min="12807" max="12807" width="16.6640625" style="32" customWidth="1"/>
    <col min="12808" max="12808" width="16.33203125" style="32" customWidth="1"/>
    <col min="12809" max="12809" width="17.6640625" style="32" customWidth="1"/>
    <col min="12810" max="12810" width="14" style="32" customWidth="1"/>
    <col min="12811" max="12811" width="15" style="32" customWidth="1"/>
    <col min="12812" max="12812" width="4" style="32" customWidth="1"/>
    <col min="12813" max="12813" width="9.109375" style="32"/>
    <col min="12814" max="12814" width="11.5546875" style="32" customWidth="1"/>
    <col min="12815" max="12817" width="9.109375" style="32"/>
    <col min="12818" max="12818" width="10" style="32" bestFit="1" customWidth="1"/>
    <col min="12819" max="12819" width="13.44140625" style="32" customWidth="1"/>
    <col min="12820" max="12820" width="14.44140625" style="32" bestFit="1" customWidth="1"/>
    <col min="12821" max="12821" width="14.109375" style="32" customWidth="1"/>
    <col min="12822" max="13056" width="9.109375" style="32"/>
    <col min="13057" max="13057" width="19.88671875" style="32" customWidth="1"/>
    <col min="13058" max="13058" width="16" style="32" customWidth="1"/>
    <col min="13059" max="13059" width="15.6640625" style="32" customWidth="1"/>
    <col min="13060" max="13060" width="17.6640625" style="32" customWidth="1"/>
    <col min="13061" max="13062" width="15.6640625" style="32" customWidth="1"/>
    <col min="13063" max="13063" width="16.6640625" style="32" customWidth="1"/>
    <col min="13064" max="13064" width="16.33203125" style="32" customWidth="1"/>
    <col min="13065" max="13065" width="17.6640625" style="32" customWidth="1"/>
    <col min="13066" max="13066" width="14" style="32" customWidth="1"/>
    <col min="13067" max="13067" width="15" style="32" customWidth="1"/>
    <col min="13068" max="13068" width="4" style="32" customWidth="1"/>
    <col min="13069" max="13069" width="9.109375" style="32"/>
    <col min="13070" max="13070" width="11.5546875" style="32" customWidth="1"/>
    <col min="13071" max="13073" width="9.109375" style="32"/>
    <col min="13074" max="13074" width="10" style="32" bestFit="1" customWidth="1"/>
    <col min="13075" max="13075" width="13.44140625" style="32" customWidth="1"/>
    <col min="13076" max="13076" width="14.44140625" style="32" bestFit="1" customWidth="1"/>
    <col min="13077" max="13077" width="14.109375" style="32" customWidth="1"/>
    <col min="13078" max="13312" width="9.109375" style="32"/>
    <col min="13313" max="13313" width="19.88671875" style="32" customWidth="1"/>
    <col min="13314" max="13314" width="16" style="32" customWidth="1"/>
    <col min="13315" max="13315" width="15.6640625" style="32" customWidth="1"/>
    <col min="13316" max="13316" width="17.6640625" style="32" customWidth="1"/>
    <col min="13317" max="13318" width="15.6640625" style="32" customWidth="1"/>
    <col min="13319" max="13319" width="16.6640625" style="32" customWidth="1"/>
    <col min="13320" max="13320" width="16.33203125" style="32" customWidth="1"/>
    <col min="13321" max="13321" width="17.6640625" style="32" customWidth="1"/>
    <col min="13322" max="13322" width="14" style="32" customWidth="1"/>
    <col min="13323" max="13323" width="15" style="32" customWidth="1"/>
    <col min="13324" max="13324" width="4" style="32" customWidth="1"/>
    <col min="13325" max="13325" width="9.109375" style="32"/>
    <col min="13326" max="13326" width="11.5546875" style="32" customWidth="1"/>
    <col min="13327" max="13329" width="9.109375" style="32"/>
    <col min="13330" max="13330" width="10" style="32" bestFit="1" customWidth="1"/>
    <col min="13331" max="13331" width="13.44140625" style="32" customWidth="1"/>
    <col min="13332" max="13332" width="14.44140625" style="32" bestFit="1" customWidth="1"/>
    <col min="13333" max="13333" width="14.109375" style="32" customWidth="1"/>
    <col min="13334" max="13568" width="9.109375" style="32"/>
    <col min="13569" max="13569" width="19.88671875" style="32" customWidth="1"/>
    <col min="13570" max="13570" width="16" style="32" customWidth="1"/>
    <col min="13571" max="13571" width="15.6640625" style="32" customWidth="1"/>
    <col min="13572" max="13572" width="17.6640625" style="32" customWidth="1"/>
    <col min="13573" max="13574" width="15.6640625" style="32" customWidth="1"/>
    <col min="13575" max="13575" width="16.6640625" style="32" customWidth="1"/>
    <col min="13576" max="13576" width="16.33203125" style="32" customWidth="1"/>
    <col min="13577" max="13577" width="17.6640625" style="32" customWidth="1"/>
    <col min="13578" max="13578" width="14" style="32" customWidth="1"/>
    <col min="13579" max="13579" width="15" style="32" customWidth="1"/>
    <col min="13580" max="13580" width="4" style="32" customWidth="1"/>
    <col min="13581" max="13581" width="9.109375" style="32"/>
    <col min="13582" max="13582" width="11.5546875" style="32" customWidth="1"/>
    <col min="13583" max="13585" width="9.109375" style="32"/>
    <col min="13586" max="13586" width="10" style="32" bestFit="1" customWidth="1"/>
    <col min="13587" max="13587" width="13.44140625" style="32" customWidth="1"/>
    <col min="13588" max="13588" width="14.44140625" style="32" bestFit="1" customWidth="1"/>
    <col min="13589" max="13589" width="14.109375" style="32" customWidth="1"/>
    <col min="13590" max="13824" width="9.109375" style="32"/>
    <col min="13825" max="13825" width="19.88671875" style="32" customWidth="1"/>
    <col min="13826" max="13826" width="16" style="32" customWidth="1"/>
    <col min="13827" max="13827" width="15.6640625" style="32" customWidth="1"/>
    <col min="13828" max="13828" width="17.6640625" style="32" customWidth="1"/>
    <col min="13829" max="13830" width="15.6640625" style="32" customWidth="1"/>
    <col min="13831" max="13831" width="16.6640625" style="32" customWidth="1"/>
    <col min="13832" max="13832" width="16.33203125" style="32" customWidth="1"/>
    <col min="13833" max="13833" width="17.6640625" style="32" customWidth="1"/>
    <col min="13834" max="13834" width="14" style="32" customWidth="1"/>
    <col min="13835" max="13835" width="15" style="32" customWidth="1"/>
    <col min="13836" max="13836" width="4" style="32" customWidth="1"/>
    <col min="13837" max="13837" width="9.109375" style="32"/>
    <col min="13838" max="13838" width="11.5546875" style="32" customWidth="1"/>
    <col min="13839" max="13841" width="9.109375" style="32"/>
    <col min="13842" max="13842" width="10" style="32" bestFit="1" customWidth="1"/>
    <col min="13843" max="13843" width="13.44140625" style="32" customWidth="1"/>
    <col min="13844" max="13844" width="14.44140625" style="32" bestFit="1" customWidth="1"/>
    <col min="13845" max="13845" width="14.109375" style="32" customWidth="1"/>
    <col min="13846" max="14080" width="9.109375" style="32"/>
    <col min="14081" max="14081" width="19.88671875" style="32" customWidth="1"/>
    <col min="14082" max="14082" width="16" style="32" customWidth="1"/>
    <col min="14083" max="14083" width="15.6640625" style="32" customWidth="1"/>
    <col min="14084" max="14084" width="17.6640625" style="32" customWidth="1"/>
    <col min="14085" max="14086" width="15.6640625" style="32" customWidth="1"/>
    <col min="14087" max="14087" width="16.6640625" style="32" customWidth="1"/>
    <col min="14088" max="14088" width="16.33203125" style="32" customWidth="1"/>
    <col min="14089" max="14089" width="17.6640625" style="32" customWidth="1"/>
    <col min="14090" max="14090" width="14" style="32" customWidth="1"/>
    <col min="14091" max="14091" width="15" style="32" customWidth="1"/>
    <col min="14092" max="14092" width="4" style="32" customWidth="1"/>
    <col min="14093" max="14093" width="9.109375" style="32"/>
    <col min="14094" max="14094" width="11.5546875" style="32" customWidth="1"/>
    <col min="14095" max="14097" width="9.109375" style="32"/>
    <col min="14098" max="14098" width="10" style="32" bestFit="1" customWidth="1"/>
    <col min="14099" max="14099" width="13.44140625" style="32" customWidth="1"/>
    <col min="14100" max="14100" width="14.44140625" style="32" bestFit="1" customWidth="1"/>
    <col min="14101" max="14101" width="14.109375" style="32" customWidth="1"/>
    <col min="14102" max="14336" width="9.109375" style="32"/>
    <col min="14337" max="14337" width="19.88671875" style="32" customWidth="1"/>
    <col min="14338" max="14338" width="16" style="32" customWidth="1"/>
    <col min="14339" max="14339" width="15.6640625" style="32" customWidth="1"/>
    <col min="14340" max="14340" width="17.6640625" style="32" customWidth="1"/>
    <col min="14341" max="14342" width="15.6640625" style="32" customWidth="1"/>
    <col min="14343" max="14343" width="16.6640625" style="32" customWidth="1"/>
    <col min="14344" max="14344" width="16.33203125" style="32" customWidth="1"/>
    <col min="14345" max="14345" width="17.6640625" style="32" customWidth="1"/>
    <col min="14346" max="14346" width="14" style="32" customWidth="1"/>
    <col min="14347" max="14347" width="15" style="32" customWidth="1"/>
    <col min="14348" max="14348" width="4" style="32" customWidth="1"/>
    <col min="14349" max="14349" width="9.109375" style="32"/>
    <col min="14350" max="14350" width="11.5546875" style="32" customWidth="1"/>
    <col min="14351" max="14353" width="9.109375" style="32"/>
    <col min="14354" max="14354" width="10" style="32" bestFit="1" customWidth="1"/>
    <col min="14355" max="14355" width="13.44140625" style="32" customWidth="1"/>
    <col min="14356" max="14356" width="14.44140625" style="32" bestFit="1" customWidth="1"/>
    <col min="14357" max="14357" width="14.109375" style="32" customWidth="1"/>
    <col min="14358" max="14592" width="9.109375" style="32"/>
    <col min="14593" max="14593" width="19.88671875" style="32" customWidth="1"/>
    <col min="14594" max="14594" width="16" style="32" customWidth="1"/>
    <col min="14595" max="14595" width="15.6640625" style="32" customWidth="1"/>
    <col min="14596" max="14596" width="17.6640625" style="32" customWidth="1"/>
    <col min="14597" max="14598" width="15.6640625" style="32" customWidth="1"/>
    <col min="14599" max="14599" width="16.6640625" style="32" customWidth="1"/>
    <col min="14600" max="14600" width="16.33203125" style="32" customWidth="1"/>
    <col min="14601" max="14601" width="17.6640625" style="32" customWidth="1"/>
    <col min="14602" max="14602" width="14" style="32" customWidth="1"/>
    <col min="14603" max="14603" width="15" style="32" customWidth="1"/>
    <col min="14604" max="14604" width="4" style="32" customWidth="1"/>
    <col min="14605" max="14605" width="9.109375" style="32"/>
    <col min="14606" max="14606" width="11.5546875" style="32" customWidth="1"/>
    <col min="14607" max="14609" width="9.109375" style="32"/>
    <col min="14610" max="14610" width="10" style="32" bestFit="1" customWidth="1"/>
    <col min="14611" max="14611" width="13.44140625" style="32" customWidth="1"/>
    <col min="14612" max="14612" width="14.44140625" style="32" bestFit="1" customWidth="1"/>
    <col min="14613" max="14613" width="14.109375" style="32" customWidth="1"/>
    <col min="14614" max="14848" width="9.109375" style="32"/>
    <col min="14849" max="14849" width="19.88671875" style="32" customWidth="1"/>
    <col min="14850" max="14850" width="16" style="32" customWidth="1"/>
    <col min="14851" max="14851" width="15.6640625" style="32" customWidth="1"/>
    <col min="14852" max="14852" width="17.6640625" style="32" customWidth="1"/>
    <col min="14853" max="14854" width="15.6640625" style="32" customWidth="1"/>
    <col min="14855" max="14855" width="16.6640625" style="32" customWidth="1"/>
    <col min="14856" max="14856" width="16.33203125" style="32" customWidth="1"/>
    <col min="14857" max="14857" width="17.6640625" style="32" customWidth="1"/>
    <col min="14858" max="14858" width="14" style="32" customWidth="1"/>
    <col min="14859" max="14859" width="15" style="32" customWidth="1"/>
    <col min="14860" max="14860" width="4" style="32" customWidth="1"/>
    <col min="14861" max="14861" width="9.109375" style="32"/>
    <col min="14862" max="14862" width="11.5546875" style="32" customWidth="1"/>
    <col min="14863" max="14865" width="9.109375" style="32"/>
    <col min="14866" max="14866" width="10" style="32" bestFit="1" customWidth="1"/>
    <col min="14867" max="14867" width="13.44140625" style="32" customWidth="1"/>
    <col min="14868" max="14868" width="14.44140625" style="32" bestFit="1" customWidth="1"/>
    <col min="14869" max="14869" width="14.109375" style="32" customWidth="1"/>
    <col min="14870" max="15104" width="9.109375" style="32"/>
    <col min="15105" max="15105" width="19.88671875" style="32" customWidth="1"/>
    <col min="15106" max="15106" width="16" style="32" customWidth="1"/>
    <col min="15107" max="15107" width="15.6640625" style="32" customWidth="1"/>
    <col min="15108" max="15108" width="17.6640625" style="32" customWidth="1"/>
    <col min="15109" max="15110" width="15.6640625" style="32" customWidth="1"/>
    <col min="15111" max="15111" width="16.6640625" style="32" customWidth="1"/>
    <col min="15112" max="15112" width="16.33203125" style="32" customWidth="1"/>
    <col min="15113" max="15113" width="17.6640625" style="32" customWidth="1"/>
    <col min="15114" max="15114" width="14" style="32" customWidth="1"/>
    <col min="15115" max="15115" width="15" style="32" customWidth="1"/>
    <col min="15116" max="15116" width="4" style="32" customWidth="1"/>
    <col min="15117" max="15117" width="9.109375" style="32"/>
    <col min="15118" max="15118" width="11.5546875" style="32" customWidth="1"/>
    <col min="15119" max="15121" width="9.109375" style="32"/>
    <col min="15122" max="15122" width="10" style="32" bestFit="1" customWidth="1"/>
    <col min="15123" max="15123" width="13.44140625" style="32" customWidth="1"/>
    <col min="15124" max="15124" width="14.44140625" style="32" bestFit="1" customWidth="1"/>
    <col min="15125" max="15125" width="14.109375" style="32" customWidth="1"/>
    <col min="15126" max="15360" width="9.109375" style="32"/>
    <col min="15361" max="15361" width="19.88671875" style="32" customWidth="1"/>
    <col min="15362" max="15362" width="16" style="32" customWidth="1"/>
    <col min="15363" max="15363" width="15.6640625" style="32" customWidth="1"/>
    <col min="15364" max="15364" width="17.6640625" style="32" customWidth="1"/>
    <col min="15365" max="15366" width="15.6640625" style="32" customWidth="1"/>
    <col min="15367" max="15367" width="16.6640625" style="32" customWidth="1"/>
    <col min="15368" max="15368" width="16.33203125" style="32" customWidth="1"/>
    <col min="15369" max="15369" width="17.6640625" style="32" customWidth="1"/>
    <col min="15370" max="15370" width="14" style="32" customWidth="1"/>
    <col min="15371" max="15371" width="15" style="32" customWidth="1"/>
    <col min="15372" max="15372" width="4" style="32" customWidth="1"/>
    <col min="15373" max="15373" width="9.109375" style="32"/>
    <col min="15374" max="15374" width="11.5546875" style="32" customWidth="1"/>
    <col min="15375" max="15377" width="9.109375" style="32"/>
    <col min="15378" max="15378" width="10" style="32" bestFit="1" customWidth="1"/>
    <col min="15379" max="15379" width="13.44140625" style="32" customWidth="1"/>
    <col min="15380" max="15380" width="14.44140625" style="32" bestFit="1" customWidth="1"/>
    <col min="15381" max="15381" width="14.109375" style="32" customWidth="1"/>
    <col min="15382" max="15616" width="9.109375" style="32"/>
    <col min="15617" max="15617" width="19.88671875" style="32" customWidth="1"/>
    <col min="15618" max="15618" width="16" style="32" customWidth="1"/>
    <col min="15619" max="15619" width="15.6640625" style="32" customWidth="1"/>
    <col min="15620" max="15620" width="17.6640625" style="32" customWidth="1"/>
    <col min="15621" max="15622" width="15.6640625" style="32" customWidth="1"/>
    <col min="15623" max="15623" width="16.6640625" style="32" customWidth="1"/>
    <col min="15624" max="15624" width="16.33203125" style="32" customWidth="1"/>
    <col min="15625" max="15625" width="17.6640625" style="32" customWidth="1"/>
    <col min="15626" max="15626" width="14" style="32" customWidth="1"/>
    <col min="15627" max="15627" width="15" style="32" customWidth="1"/>
    <col min="15628" max="15628" width="4" style="32" customWidth="1"/>
    <col min="15629" max="15629" width="9.109375" style="32"/>
    <col min="15630" max="15630" width="11.5546875" style="32" customWidth="1"/>
    <col min="15631" max="15633" width="9.109375" style="32"/>
    <col min="15634" max="15634" width="10" style="32" bestFit="1" customWidth="1"/>
    <col min="15635" max="15635" width="13.44140625" style="32" customWidth="1"/>
    <col min="15636" max="15636" width="14.44140625" style="32" bestFit="1" customWidth="1"/>
    <col min="15637" max="15637" width="14.109375" style="32" customWidth="1"/>
    <col min="15638" max="15872" width="9.109375" style="32"/>
    <col min="15873" max="15873" width="19.88671875" style="32" customWidth="1"/>
    <col min="15874" max="15874" width="16" style="32" customWidth="1"/>
    <col min="15875" max="15875" width="15.6640625" style="32" customWidth="1"/>
    <col min="15876" max="15876" width="17.6640625" style="32" customWidth="1"/>
    <col min="15877" max="15878" width="15.6640625" style="32" customWidth="1"/>
    <col min="15879" max="15879" width="16.6640625" style="32" customWidth="1"/>
    <col min="15880" max="15880" width="16.33203125" style="32" customWidth="1"/>
    <col min="15881" max="15881" width="17.6640625" style="32" customWidth="1"/>
    <col min="15882" max="15882" width="14" style="32" customWidth="1"/>
    <col min="15883" max="15883" width="15" style="32" customWidth="1"/>
    <col min="15884" max="15884" width="4" style="32" customWidth="1"/>
    <col min="15885" max="15885" width="9.109375" style="32"/>
    <col min="15886" max="15886" width="11.5546875" style="32" customWidth="1"/>
    <col min="15887" max="15889" width="9.109375" style="32"/>
    <col min="15890" max="15890" width="10" style="32" bestFit="1" customWidth="1"/>
    <col min="15891" max="15891" width="13.44140625" style="32" customWidth="1"/>
    <col min="15892" max="15892" width="14.44140625" style="32" bestFit="1" customWidth="1"/>
    <col min="15893" max="15893" width="14.109375" style="32" customWidth="1"/>
    <col min="15894" max="16128" width="9.109375" style="32"/>
    <col min="16129" max="16129" width="19.88671875" style="32" customWidth="1"/>
    <col min="16130" max="16130" width="16" style="32" customWidth="1"/>
    <col min="16131" max="16131" width="15.6640625" style="32" customWidth="1"/>
    <col min="16132" max="16132" width="17.6640625" style="32" customWidth="1"/>
    <col min="16133" max="16134" width="15.6640625" style="32" customWidth="1"/>
    <col min="16135" max="16135" width="16.6640625" style="32" customWidth="1"/>
    <col min="16136" max="16136" width="16.33203125" style="32" customWidth="1"/>
    <col min="16137" max="16137" width="17.6640625" style="32" customWidth="1"/>
    <col min="16138" max="16138" width="14" style="32" customWidth="1"/>
    <col min="16139" max="16139" width="15" style="32" customWidth="1"/>
    <col min="16140" max="16140" width="4" style="32" customWidth="1"/>
    <col min="16141" max="16141" width="9.109375" style="32"/>
    <col min="16142" max="16142" width="11.5546875" style="32" customWidth="1"/>
    <col min="16143" max="16145" width="9.109375" style="32"/>
    <col min="16146" max="16146" width="10" style="32" bestFit="1" customWidth="1"/>
    <col min="16147" max="16147" width="13.44140625" style="32" customWidth="1"/>
    <col min="16148" max="16148" width="14.44140625" style="32" bestFit="1" customWidth="1"/>
    <col min="16149" max="16149" width="14.109375" style="32" customWidth="1"/>
    <col min="16150" max="16384" width="9.109375" style="32"/>
  </cols>
  <sheetData>
    <row r="1" spans="1:11" ht="26.25" customHeight="1">
      <c r="A1" s="409" t="s">
        <v>100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</row>
    <row r="2" spans="1:11" s="34" customFormat="1" ht="15" customHeight="1">
      <c r="A2" s="49" t="s">
        <v>78</v>
      </c>
      <c r="B2" s="399" t="s">
        <v>79</v>
      </c>
      <c r="C2" s="399"/>
      <c r="D2" s="50"/>
      <c r="E2" s="400"/>
      <c r="F2" s="400"/>
      <c r="G2" s="400"/>
      <c r="H2" s="33"/>
      <c r="I2" s="160" t="s">
        <v>28</v>
      </c>
      <c r="J2" s="33"/>
      <c r="K2" s="108"/>
    </row>
    <row r="3" spans="1:11" s="34" customFormat="1" ht="15" customHeight="1">
      <c r="A3" s="398" t="str">
        <f>'Planilha Orcamentária'!A4</f>
        <v>OBRA: Calçamento em Bloquete Sextavado e Rede de Drenagem Pluvial</v>
      </c>
      <c r="B3" s="399"/>
      <c r="C3" s="399"/>
      <c r="D3" s="399"/>
      <c r="E3" s="399"/>
      <c r="F3" s="399"/>
      <c r="G3" s="399"/>
      <c r="H3" s="399"/>
      <c r="I3" s="35">
        <f ca="1">TODAY()</f>
        <v>45422</v>
      </c>
      <c r="J3" s="36"/>
      <c r="K3" s="109"/>
    </row>
    <row r="4" spans="1:11" s="34" customFormat="1" ht="30" customHeight="1">
      <c r="A4" s="49" t="s">
        <v>29</v>
      </c>
      <c r="B4" s="399" t="str">
        <f>'Planilha Orcamentária'!B36</f>
        <v>Priscila Cristina de Paula</v>
      </c>
      <c r="C4" s="399"/>
      <c r="D4" s="50" t="str">
        <f>'Planilha Orcamentária'!B38</f>
        <v>Engenheira Civil</v>
      </c>
      <c r="E4" s="399" t="str">
        <f>'Planilha Orcamentária'!E36</f>
        <v>CREA-MG Nº: 142.702/D</v>
      </c>
      <c r="F4" s="399"/>
      <c r="G4" s="50"/>
      <c r="H4" s="50"/>
      <c r="I4" s="35" t="s">
        <v>63</v>
      </c>
      <c r="J4" s="74"/>
      <c r="K4" s="108"/>
    </row>
    <row r="5" spans="1:11" s="34" customFormat="1" ht="15" customHeight="1">
      <c r="A5" s="398" t="str">
        <f>'Planilha Orcamentária'!A5</f>
        <v>LOCAL: Rua Jayme Marques e Rubens Marques - Bairro Sidney Marques, Município de Bom Jardim de Minas/MG.</v>
      </c>
      <c r="B5" s="399"/>
      <c r="C5" s="399"/>
      <c r="D5" s="399"/>
      <c r="E5" s="399"/>
      <c r="F5" s="399"/>
      <c r="G5" s="399"/>
      <c r="H5" s="399"/>
      <c r="I5" s="37"/>
      <c r="J5" s="36"/>
      <c r="K5" s="109"/>
    </row>
    <row r="6" spans="1:11" ht="15" customHeight="1">
      <c r="A6" s="126" t="s">
        <v>0</v>
      </c>
      <c r="B6" s="401" t="s">
        <v>30</v>
      </c>
      <c r="C6" s="401"/>
      <c r="D6" s="401"/>
      <c r="E6" s="401"/>
      <c r="F6" s="401"/>
      <c r="G6" s="401"/>
      <c r="H6" s="401"/>
      <c r="I6" s="401"/>
      <c r="J6" s="401"/>
      <c r="K6" s="402"/>
    </row>
    <row r="7" spans="1:11" ht="13.2">
      <c r="A7" s="403"/>
      <c r="B7" s="404"/>
      <c r="C7" s="404"/>
      <c r="D7" s="404"/>
      <c r="E7" s="404"/>
      <c r="F7" s="404"/>
      <c r="G7" s="404"/>
      <c r="H7" s="404"/>
      <c r="I7" s="404"/>
      <c r="J7" s="404"/>
      <c r="K7" s="405"/>
    </row>
    <row r="8" spans="1:11" s="38" customFormat="1" ht="15" customHeight="1">
      <c r="A8" s="127" t="str">
        <f>'Planilha Orcamentária'!A10</f>
        <v>1.0</v>
      </c>
      <c r="B8" s="406" t="str">
        <f>'Planilha Orcamentária'!C10</f>
        <v>SERVIÇOS PRELIMINARES</v>
      </c>
      <c r="C8" s="406"/>
      <c r="D8" s="406"/>
      <c r="E8" s="406"/>
      <c r="F8" s="406"/>
      <c r="G8" s="406"/>
      <c r="H8" s="406"/>
      <c r="I8" s="406"/>
      <c r="J8" s="406"/>
      <c r="K8" s="407"/>
    </row>
    <row r="9" spans="1:11" s="38" customFormat="1" ht="13.2">
      <c r="A9" s="39"/>
      <c r="B9" s="40"/>
      <c r="C9" s="41"/>
      <c r="D9" s="110"/>
      <c r="E9" s="110"/>
      <c r="F9" s="110"/>
      <c r="G9" s="42"/>
      <c r="H9" s="110"/>
      <c r="I9" s="110"/>
      <c r="J9" s="42"/>
      <c r="K9" s="43"/>
    </row>
    <row r="10" spans="1:11" s="44" customFormat="1" ht="30" customHeight="1">
      <c r="A10" s="165" t="str">
        <f>'Planilha Orcamentária'!A11</f>
        <v>1.1</v>
      </c>
      <c r="B10" s="394" t="str">
        <f>'Planilha Orcamentária'!C11</f>
        <v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v>
      </c>
      <c r="C10" s="394"/>
      <c r="D10" s="394"/>
      <c r="E10" s="394"/>
      <c r="F10" s="394"/>
      <c r="G10" s="394"/>
      <c r="H10" s="394"/>
      <c r="I10" s="394"/>
      <c r="J10" s="394"/>
      <c r="K10" s="395"/>
    </row>
    <row r="11" spans="1:11" s="38" customFormat="1" ht="13.2">
      <c r="A11" s="39"/>
      <c r="B11" s="40"/>
      <c r="C11" s="41"/>
      <c r="D11" s="111"/>
      <c r="E11" s="111"/>
      <c r="F11" s="111"/>
      <c r="G11" s="45"/>
      <c r="H11" s="111"/>
      <c r="I11" s="111"/>
      <c r="J11" s="45"/>
      <c r="K11" s="43"/>
    </row>
    <row r="12" spans="1:11" s="38" customFormat="1" ht="15" customHeight="1">
      <c r="A12" s="46" t="s">
        <v>31</v>
      </c>
      <c r="B12" s="112">
        <v>1</v>
      </c>
      <c r="C12" s="113" t="s">
        <v>53</v>
      </c>
      <c r="E12" s="111"/>
      <c r="F12" s="45"/>
      <c r="G12" s="111"/>
      <c r="H12" s="111"/>
      <c r="I12" s="45"/>
      <c r="K12" s="43"/>
    </row>
    <row r="13" spans="1:11" s="38" customFormat="1" ht="13.2">
      <c r="A13" s="39"/>
      <c r="B13" s="40"/>
      <c r="C13" s="41"/>
      <c r="D13" s="111"/>
      <c r="E13" s="111"/>
      <c r="F13" s="111"/>
      <c r="G13" s="45"/>
      <c r="H13" s="111"/>
      <c r="I13" s="111"/>
      <c r="J13" s="45"/>
      <c r="K13" s="43"/>
    </row>
    <row r="14" spans="1:11" s="38" customFormat="1" ht="15" customHeight="1">
      <c r="A14" s="127" t="str">
        <f>'Planilha Orcamentária'!A13</f>
        <v>2.0</v>
      </c>
      <c r="B14" s="406" t="str">
        <f>'Planilha Orcamentária'!C13</f>
        <v>SERVIÇOS DE DRENAGEM PLUVIAL</v>
      </c>
      <c r="C14" s="406"/>
      <c r="D14" s="406"/>
      <c r="E14" s="406"/>
      <c r="F14" s="406"/>
      <c r="G14" s="406"/>
      <c r="H14" s="406"/>
      <c r="I14" s="406"/>
      <c r="J14" s="406"/>
      <c r="K14" s="407"/>
    </row>
    <row r="15" spans="1:11" s="38" customFormat="1" ht="13.2">
      <c r="A15" s="39"/>
      <c r="B15" s="40"/>
      <c r="C15" s="41"/>
      <c r="D15" s="111"/>
      <c r="E15" s="111"/>
      <c r="F15" s="111"/>
      <c r="G15" s="45"/>
      <c r="H15" s="111"/>
      <c r="I15" s="111"/>
      <c r="J15" s="45"/>
      <c r="K15" s="43"/>
    </row>
    <row r="16" spans="1:11" s="38" customFormat="1" ht="18.75" customHeight="1">
      <c r="A16" s="165" t="str">
        <f>'Planilha Orcamentária'!A14</f>
        <v>2.1</v>
      </c>
      <c r="B16" s="394" t="str">
        <f>'Planilha Orcamentária'!C14</f>
        <v>ESCAVAÇÃO MECÂNICA DE VALAS COM PROFUNDIDADE MENOR OU IGUAL A 1,5M, INCLUSIVE DESCARGA LATERAL, EXCLUSIVE CARGA, TRANSPORTE E DESCARGA</v>
      </c>
      <c r="C16" s="394"/>
      <c r="D16" s="394"/>
      <c r="E16" s="394"/>
      <c r="F16" s="394"/>
      <c r="G16" s="394"/>
      <c r="H16" s="394"/>
      <c r="I16" s="394"/>
      <c r="J16" s="394"/>
      <c r="K16" s="395"/>
    </row>
    <row r="17" spans="1:11" s="38" customFormat="1" ht="13.2">
      <c r="A17" s="49"/>
      <c r="B17" s="50"/>
      <c r="C17" s="50"/>
      <c r="D17" s="50"/>
      <c r="E17" s="50"/>
      <c r="F17" s="50"/>
      <c r="G17" s="50"/>
      <c r="H17" s="50"/>
      <c r="I17" s="50"/>
      <c r="J17" s="50"/>
      <c r="K17" s="51"/>
    </row>
    <row r="18" spans="1:11" s="38" customFormat="1" ht="13.2">
      <c r="A18" s="374" t="s">
        <v>226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6"/>
    </row>
    <row r="19" spans="1:11" s="38" customFormat="1" ht="3" customHeight="1">
      <c r="A19" s="49"/>
      <c r="B19" s="50"/>
      <c r="C19" s="50"/>
      <c r="D19" s="50"/>
      <c r="E19" s="50"/>
      <c r="F19" s="50"/>
      <c r="G19" s="50"/>
      <c r="H19" s="50"/>
      <c r="I19" s="50"/>
      <c r="J19" s="50"/>
      <c r="K19" s="51"/>
    </row>
    <row r="20" spans="1:11" s="38" customFormat="1" ht="30" customHeight="1">
      <c r="A20" s="61" t="s">
        <v>57</v>
      </c>
      <c r="B20" s="160" t="s">
        <v>54</v>
      </c>
      <c r="C20" s="161">
        <v>1.2</v>
      </c>
      <c r="D20" s="160" t="s">
        <v>55</v>
      </c>
      <c r="E20" s="160" t="s">
        <v>56</v>
      </c>
      <c r="F20" s="161">
        <v>0.9</v>
      </c>
      <c r="G20" s="160" t="s">
        <v>34</v>
      </c>
      <c r="H20" s="160" t="s">
        <v>58</v>
      </c>
      <c r="I20" s="161">
        <f>B65</f>
        <v>38.85</v>
      </c>
      <c r="J20" s="160" t="s">
        <v>33</v>
      </c>
      <c r="K20" s="178">
        <f>ROUND(C20*F20*I20,2)</f>
        <v>41.96</v>
      </c>
    </row>
    <row r="21" spans="1:11" s="38" customFormat="1" ht="13.05" customHeight="1">
      <c r="A21" s="61"/>
      <c r="B21" s="160"/>
      <c r="C21" s="161"/>
      <c r="D21" s="160"/>
      <c r="E21" s="160"/>
      <c r="F21" s="161"/>
      <c r="G21" s="160"/>
      <c r="H21" s="160"/>
      <c r="I21" s="161"/>
      <c r="J21" s="160"/>
      <c r="K21" s="217"/>
    </row>
    <row r="22" spans="1:11" s="38" customFormat="1" ht="30" customHeight="1">
      <c r="A22" s="61" t="s">
        <v>212</v>
      </c>
      <c r="B22" s="160" t="s">
        <v>54</v>
      </c>
      <c r="C22" s="161">
        <v>1.2</v>
      </c>
      <c r="D22" s="160" t="s">
        <v>55</v>
      </c>
      <c r="E22" s="160" t="s">
        <v>56</v>
      </c>
      <c r="F22" s="161">
        <v>1.2</v>
      </c>
      <c r="G22" s="160" t="s">
        <v>34</v>
      </c>
      <c r="H22" s="160" t="s">
        <v>213</v>
      </c>
      <c r="I22" s="161">
        <f>B78</f>
        <v>120.95</v>
      </c>
      <c r="J22" s="160" t="s">
        <v>33</v>
      </c>
      <c r="K22" s="178">
        <f>ROUND(C22*F22*I22,2)</f>
        <v>174.17</v>
      </c>
    </row>
    <row r="23" spans="1:11" s="38" customFormat="1" ht="13.2">
      <c r="A23" s="258"/>
      <c r="B23" s="259"/>
      <c r="C23" s="259"/>
      <c r="D23" s="259"/>
      <c r="E23" s="259"/>
      <c r="F23" s="259"/>
      <c r="G23" s="259"/>
      <c r="H23" s="259"/>
      <c r="I23" s="259"/>
      <c r="J23" s="259"/>
      <c r="K23" s="260"/>
    </row>
    <row r="24" spans="1:11" s="38" customFormat="1" ht="13.2">
      <c r="A24" s="374" t="s">
        <v>227</v>
      </c>
      <c r="B24" s="375"/>
      <c r="C24" s="375"/>
      <c r="D24" s="375"/>
      <c r="E24" s="375"/>
      <c r="F24" s="375"/>
      <c r="G24" s="375"/>
      <c r="H24" s="375"/>
      <c r="I24" s="375"/>
      <c r="J24" s="375"/>
      <c r="K24" s="376"/>
    </row>
    <row r="25" spans="1:11" s="38" customFormat="1" ht="3" customHeight="1">
      <c r="A25" s="258"/>
      <c r="B25" s="259"/>
      <c r="C25" s="259"/>
      <c r="D25" s="259"/>
      <c r="E25" s="259"/>
      <c r="F25" s="259"/>
      <c r="G25" s="259"/>
      <c r="H25" s="259"/>
      <c r="I25" s="259"/>
      <c r="J25" s="259"/>
      <c r="K25" s="260"/>
    </row>
    <row r="26" spans="1:11" s="38" customFormat="1" ht="26.4">
      <c r="A26" s="61" t="s">
        <v>57</v>
      </c>
      <c r="B26" s="160" t="s">
        <v>54</v>
      </c>
      <c r="C26" s="161">
        <v>1.2</v>
      </c>
      <c r="D26" s="160" t="s">
        <v>55</v>
      </c>
      <c r="E26" s="160" t="s">
        <v>56</v>
      </c>
      <c r="F26" s="161">
        <v>0.9</v>
      </c>
      <c r="G26" s="160" t="s">
        <v>34</v>
      </c>
      <c r="H26" s="160" t="s">
        <v>58</v>
      </c>
      <c r="I26" s="161">
        <f>B71</f>
        <v>12.75</v>
      </c>
      <c r="J26" s="160" t="s">
        <v>33</v>
      </c>
      <c r="K26" s="178">
        <f>ROUND(C26*F26*I26,2)</f>
        <v>13.77</v>
      </c>
    </row>
    <row r="27" spans="1:11" s="38" customFormat="1" ht="13.2">
      <c r="A27" s="258"/>
      <c r="B27" s="259"/>
      <c r="C27" s="259"/>
      <c r="D27" s="259"/>
      <c r="E27" s="259"/>
      <c r="F27" s="259"/>
      <c r="G27" s="259"/>
      <c r="H27" s="259"/>
      <c r="I27" s="259"/>
      <c r="J27" s="259"/>
      <c r="K27" s="260"/>
    </row>
    <row r="28" spans="1:11" s="38" customFormat="1" ht="13.2">
      <c r="A28" s="61" t="s">
        <v>59</v>
      </c>
      <c r="B28" s="147">
        <f>K20+K22+K26</f>
        <v>229.9</v>
      </c>
      <c r="C28" s="148" t="s">
        <v>60</v>
      </c>
      <c r="D28" s="259"/>
      <c r="E28" s="259"/>
      <c r="F28" s="259"/>
      <c r="G28" s="259"/>
      <c r="H28" s="259"/>
      <c r="I28" s="259"/>
      <c r="J28" s="259"/>
      <c r="K28" s="260"/>
    </row>
    <row r="29" spans="1:11" s="38" customFormat="1" ht="13.2">
      <c r="A29" s="398" t="s">
        <v>65</v>
      </c>
      <c r="B29" s="399"/>
      <c r="C29" s="399"/>
      <c r="D29" s="399"/>
      <c r="E29" s="399"/>
      <c r="F29" s="399"/>
      <c r="G29" s="399"/>
      <c r="H29" s="399"/>
      <c r="I29" s="399"/>
      <c r="J29" s="399"/>
      <c r="K29" s="408"/>
    </row>
    <row r="30" spans="1:11" s="38" customFormat="1" ht="13.2">
      <c r="A30" s="258"/>
      <c r="B30" s="259"/>
      <c r="C30" s="259"/>
      <c r="D30" s="259"/>
      <c r="E30" s="259"/>
      <c r="F30" s="259"/>
      <c r="G30" s="259"/>
      <c r="H30" s="259"/>
      <c r="I30" s="259"/>
      <c r="J30" s="259"/>
      <c r="K30" s="260"/>
    </row>
    <row r="31" spans="1:11" s="38" customFormat="1" ht="19.5" customHeight="1">
      <c r="A31" s="165" t="str">
        <f>'Planilha Orcamentária'!A15</f>
        <v>2.2</v>
      </c>
      <c r="B31" s="394" t="str">
        <f>'Planilha Orcamentária'!C15</f>
        <v>APILOAMENTO MECANIZADO EM FUNDO DE VALA COM PLACA VIBRATÓRIA, EXCLUSIVE ESCAVAÇÃO</v>
      </c>
      <c r="C31" s="394"/>
      <c r="D31" s="394"/>
      <c r="E31" s="394"/>
      <c r="F31" s="394"/>
      <c r="G31" s="394"/>
      <c r="H31" s="394"/>
      <c r="I31" s="394"/>
      <c r="J31" s="394"/>
      <c r="K31" s="395"/>
    </row>
    <row r="32" spans="1:11" s="38" customFormat="1" ht="13.2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1"/>
    </row>
    <row r="33" spans="1:11" s="38" customFormat="1" ht="13.2">
      <c r="A33" s="374" t="s">
        <v>226</v>
      </c>
      <c r="B33" s="375"/>
      <c r="C33" s="375"/>
      <c r="D33" s="375"/>
      <c r="E33" s="375"/>
      <c r="F33" s="375"/>
      <c r="G33" s="375"/>
      <c r="H33" s="375"/>
      <c r="I33" s="375"/>
      <c r="J33" s="375"/>
      <c r="K33" s="376"/>
    </row>
    <row r="34" spans="1:11" s="38" customFormat="1" ht="3" customHeight="1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1"/>
    </row>
    <row r="35" spans="1:11" s="38" customFormat="1" ht="30" customHeight="1">
      <c r="A35" s="61" t="s">
        <v>57</v>
      </c>
      <c r="B35" s="160" t="s">
        <v>56</v>
      </c>
      <c r="C35" s="161">
        <f>F20</f>
        <v>0.9</v>
      </c>
      <c r="D35" s="160" t="s">
        <v>34</v>
      </c>
      <c r="E35" s="160" t="s">
        <v>58</v>
      </c>
      <c r="F35" s="161">
        <f>B65</f>
        <v>38.85</v>
      </c>
      <c r="G35" s="160" t="s">
        <v>33</v>
      </c>
      <c r="H35" s="146">
        <f>ROUND(C35*F35,2)</f>
        <v>34.97</v>
      </c>
      <c r="K35" s="43"/>
    </row>
    <row r="36" spans="1:11" s="38" customFormat="1" ht="13.05" customHeight="1">
      <c r="A36" s="61"/>
      <c r="B36" s="160"/>
      <c r="C36" s="161"/>
      <c r="D36" s="160"/>
      <c r="E36" s="160"/>
      <c r="F36" s="161"/>
      <c r="G36" s="160"/>
      <c r="H36" s="161"/>
      <c r="K36" s="43"/>
    </row>
    <row r="37" spans="1:11" s="38" customFormat="1" ht="30" customHeight="1">
      <c r="A37" s="61" t="s">
        <v>212</v>
      </c>
      <c r="B37" s="160" t="s">
        <v>56</v>
      </c>
      <c r="C37" s="161">
        <f>F22</f>
        <v>1.2</v>
      </c>
      <c r="D37" s="160" t="s">
        <v>34</v>
      </c>
      <c r="E37" s="160" t="s">
        <v>213</v>
      </c>
      <c r="F37" s="161">
        <f>B78</f>
        <v>120.95</v>
      </c>
      <c r="G37" s="160" t="s">
        <v>33</v>
      </c>
      <c r="H37" s="146">
        <f>ROUND(C37*F37,2)</f>
        <v>145.13999999999999</v>
      </c>
      <c r="K37" s="43"/>
    </row>
    <row r="38" spans="1:11" s="38" customFormat="1" ht="13.05" customHeight="1">
      <c r="A38" s="61"/>
      <c r="B38" s="160"/>
      <c r="C38" s="161"/>
      <c r="D38" s="160"/>
      <c r="E38" s="160"/>
      <c r="F38" s="161"/>
      <c r="G38" s="160"/>
      <c r="H38" s="161"/>
      <c r="K38" s="43"/>
    </row>
    <row r="39" spans="1:11" s="38" customFormat="1" ht="13.2">
      <c r="A39" s="374" t="s">
        <v>227</v>
      </c>
      <c r="B39" s="375"/>
      <c r="C39" s="375"/>
      <c r="D39" s="375"/>
      <c r="E39" s="375"/>
      <c r="F39" s="375"/>
      <c r="G39" s="375"/>
      <c r="H39" s="375"/>
      <c r="I39" s="375"/>
      <c r="J39" s="375"/>
      <c r="K39" s="376"/>
    </row>
    <row r="40" spans="1:11" s="38" customFormat="1" ht="3" customHeight="1">
      <c r="A40" s="258"/>
      <c r="B40" s="259"/>
      <c r="C40" s="259"/>
      <c r="D40" s="259"/>
      <c r="E40" s="259"/>
      <c r="F40" s="259"/>
      <c r="G40" s="259"/>
      <c r="H40" s="259"/>
      <c r="I40" s="259"/>
      <c r="J40" s="259"/>
      <c r="K40" s="260"/>
    </row>
    <row r="41" spans="1:11" s="38" customFormat="1" ht="30" customHeight="1">
      <c r="A41" s="61" t="s">
        <v>57</v>
      </c>
      <c r="B41" s="160" t="s">
        <v>56</v>
      </c>
      <c r="C41" s="161">
        <f>F26</f>
        <v>0.9</v>
      </c>
      <c r="D41" s="160" t="s">
        <v>34</v>
      </c>
      <c r="E41" s="160" t="s">
        <v>58</v>
      </c>
      <c r="F41" s="161">
        <f>B71</f>
        <v>12.75</v>
      </c>
      <c r="G41" s="160" t="s">
        <v>33</v>
      </c>
      <c r="H41" s="146">
        <f>ROUND(C41*F41,2)</f>
        <v>11.48</v>
      </c>
      <c r="K41" s="43"/>
    </row>
    <row r="42" spans="1:11" s="38" customFormat="1" ht="13.2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1"/>
    </row>
    <row r="43" spans="1:11" s="38" customFormat="1" ht="15" customHeight="1">
      <c r="A43" s="61" t="s">
        <v>59</v>
      </c>
      <c r="B43" s="147">
        <f>H35+H37+H41</f>
        <v>191.58999999999997</v>
      </c>
      <c r="C43" s="148" t="s">
        <v>26</v>
      </c>
      <c r="D43" s="50"/>
      <c r="E43" s="50"/>
      <c r="F43" s="50"/>
      <c r="G43" s="50"/>
      <c r="H43" s="50"/>
      <c r="I43" s="50"/>
      <c r="J43" s="50"/>
      <c r="K43" s="51"/>
    </row>
    <row r="44" spans="1:11" s="38" customFormat="1" ht="13.2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1"/>
    </row>
    <row r="45" spans="1:11" s="38" customFormat="1" ht="18.75" customHeight="1">
      <c r="A45" s="165" t="str">
        <f>'Planilha Orcamentária'!A16</f>
        <v>2.3</v>
      </c>
      <c r="B45" s="394" t="str">
        <f>'Planilha Orcamentária'!C16</f>
        <v>CONCRETO MAGRO, TRAÇO 1:3:6, PREPARADO EM OBRA COM BETONEIRA, SEM FUNÇÃO ESTRUTURAL</v>
      </c>
      <c r="C45" s="394"/>
      <c r="D45" s="394"/>
      <c r="E45" s="394"/>
      <c r="F45" s="394"/>
      <c r="G45" s="394"/>
      <c r="H45" s="394"/>
      <c r="I45" s="394"/>
      <c r="J45" s="394"/>
      <c r="K45" s="395"/>
    </row>
    <row r="46" spans="1:11" s="38" customFormat="1" ht="13.2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1"/>
    </row>
    <row r="47" spans="1:11" s="38" customFormat="1" ht="13.2">
      <c r="A47" s="374" t="s">
        <v>226</v>
      </c>
      <c r="B47" s="375"/>
      <c r="C47" s="375"/>
      <c r="D47" s="375"/>
      <c r="E47" s="375"/>
      <c r="F47" s="375"/>
      <c r="G47" s="375"/>
      <c r="H47" s="375"/>
      <c r="I47" s="375"/>
      <c r="J47" s="375"/>
      <c r="K47" s="376"/>
    </row>
    <row r="48" spans="1:11" s="38" customFormat="1" ht="3" customHeight="1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1"/>
    </row>
    <row r="49" spans="1:13" s="38" customFormat="1" ht="54.75" customHeight="1">
      <c r="A49" s="61" t="s">
        <v>57</v>
      </c>
      <c r="B49" s="160" t="s">
        <v>68</v>
      </c>
      <c r="C49" s="161">
        <f>B65</f>
        <v>38.85</v>
      </c>
      <c r="D49" s="160" t="s">
        <v>34</v>
      </c>
      <c r="E49" s="377" t="s">
        <v>77</v>
      </c>
      <c r="F49" s="377"/>
      <c r="G49" s="377"/>
      <c r="H49" s="149">
        <v>0.13</v>
      </c>
      <c r="I49" s="160" t="s">
        <v>33</v>
      </c>
      <c r="J49" s="146">
        <f>C49*H49</f>
        <v>5.0505000000000004</v>
      </c>
      <c r="K49" s="51"/>
      <c r="L49" s="50"/>
      <c r="M49" s="50"/>
    </row>
    <row r="50" spans="1:13" s="38" customFormat="1" ht="13.05" customHeight="1">
      <c r="A50" s="61"/>
      <c r="B50" s="160"/>
      <c r="C50" s="161"/>
      <c r="D50" s="160"/>
      <c r="E50" s="161"/>
      <c r="F50" s="161"/>
      <c r="G50" s="161"/>
      <c r="H50" s="149"/>
      <c r="I50" s="160"/>
      <c r="J50" s="161"/>
      <c r="K50" s="51"/>
      <c r="L50" s="50"/>
      <c r="M50" s="50"/>
    </row>
    <row r="51" spans="1:13" s="38" customFormat="1" ht="54.75" customHeight="1">
      <c r="A51" s="61" t="s">
        <v>212</v>
      </c>
      <c r="B51" s="160" t="s">
        <v>68</v>
      </c>
      <c r="C51" s="161">
        <f>B78</f>
        <v>120.95</v>
      </c>
      <c r="D51" s="160" t="s">
        <v>34</v>
      </c>
      <c r="E51" s="377" t="s">
        <v>214</v>
      </c>
      <c r="F51" s="377"/>
      <c r="G51" s="377"/>
      <c r="H51" s="149">
        <v>0.25</v>
      </c>
      <c r="I51" s="160" t="s">
        <v>33</v>
      </c>
      <c r="J51" s="146">
        <f>C51*H51</f>
        <v>30.237500000000001</v>
      </c>
      <c r="K51" s="51"/>
      <c r="L51" s="50"/>
      <c r="M51" s="50"/>
    </row>
    <row r="52" spans="1:13" s="38" customFormat="1" ht="13.05" customHeight="1">
      <c r="A52" s="61"/>
      <c r="B52" s="160"/>
      <c r="C52" s="161"/>
      <c r="D52" s="160"/>
      <c r="E52" s="161"/>
      <c r="F52" s="161"/>
      <c r="G52" s="161"/>
      <c r="H52" s="149"/>
      <c r="I52" s="160"/>
      <c r="J52" s="146"/>
      <c r="K52" s="51"/>
      <c r="L52" s="50"/>
      <c r="M52" s="50"/>
    </row>
    <row r="53" spans="1:13" s="38" customFormat="1" ht="13.2">
      <c r="A53" s="374" t="s">
        <v>227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6"/>
    </row>
    <row r="54" spans="1:13" s="38" customFormat="1" ht="3" customHeight="1">
      <c r="A54" s="258"/>
      <c r="B54" s="259"/>
      <c r="C54" s="259"/>
      <c r="D54" s="259"/>
      <c r="E54" s="259"/>
      <c r="F54" s="259"/>
      <c r="G54" s="259"/>
      <c r="H54" s="259"/>
      <c r="I54" s="259"/>
      <c r="J54" s="259"/>
      <c r="K54" s="260"/>
    </row>
    <row r="55" spans="1:13" s="38" customFormat="1" ht="50.4" customHeight="1">
      <c r="A55" s="61" t="s">
        <v>57</v>
      </c>
      <c r="B55" s="160" t="s">
        <v>68</v>
      </c>
      <c r="C55" s="161">
        <f>B71</f>
        <v>12.75</v>
      </c>
      <c r="D55" s="160" t="s">
        <v>34</v>
      </c>
      <c r="E55" s="377" t="s">
        <v>77</v>
      </c>
      <c r="F55" s="377"/>
      <c r="G55" s="377"/>
      <c r="H55" s="149">
        <v>0.13</v>
      </c>
      <c r="I55" s="160" t="s">
        <v>33</v>
      </c>
      <c r="J55" s="146">
        <f>C55*H55</f>
        <v>1.6575</v>
      </c>
      <c r="K55" s="51"/>
    </row>
    <row r="56" spans="1:13" s="38" customFormat="1" ht="13.2">
      <c r="A56" s="52"/>
      <c r="B56" s="53"/>
      <c r="C56" s="53"/>
      <c r="D56" s="50"/>
      <c r="E56" s="50"/>
      <c r="F56" s="50"/>
      <c r="G56" s="50"/>
      <c r="H56" s="50"/>
      <c r="I56" s="50"/>
      <c r="J56" s="50"/>
      <c r="K56" s="51"/>
    </row>
    <row r="57" spans="1:13" s="38" customFormat="1" ht="15" customHeight="1">
      <c r="A57" s="47" t="s">
        <v>59</v>
      </c>
      <c r="B57" s="114">
        <f>J49+J51+J55</f>
        <v>36.945500000000003</v>
      </c>
      <c r="C57" s="115" t="s">
        <v>60</v>
      </c>
      <c r="D57" s="49"/>
      <c r="E57" s="50"/>
      <c r="F57" s="50"/>
      <c r="G57" s="50"/>
      <c r="H57" s="50"/>
      <c r="I57" s="50"/>
      <c r="J57" s="50"/>
      <c r="K57" s="51"/>
    </row>
    <row r="58" spans="1:13" s="38" customFormat="1" ht="13.2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1"/>
    </row>
    <row r="59" spans="1:13" s="38" customFormat="1" ht="15" customHeight="1">
      <c r="A59" s="165" t="str">
        <f>'Planilha Orcamentária'!A17</f>
        <v>2.4</v>
      </c>
      <c r="B59" s="394" t="str">
        <f>'Planilha Orcamentária'!C17</f>
        <v>TUBO DE CONCRETO SIMPLES, CLASSE PS1, DIÂMETRO 400MM, INCLUSIVE FORNECIMENTO, ASSENTAMENTO E REJUNTAMENTO, EXCLUSIVE ESCAVAÇÃO</v>
      </c>
      <c r="C59" s="394"/>
      <c r="D59" s="394"/>
      <c r="E59" s="394"/>
      <c r="F59" s="394"/>
      <c r="G59" s="394"/>
      <c r="H59" s="394"/>
      <c r="I59" s="394"/>
      <c r="J59" s="394"/>
      <c r="K59" s="395"/>
    </row>
    <row r="60" spans="1:13" s="38" customFormat="1" ht="13.2">
      <c r="A60" s="49"/>
      <c r="B60" s="160"/>
      <c r="C60" s="160"/>
      <c r="D60" s="160"/>
      <c r="E60" s="160"/>
      <c r="F60" s="160"/>
      <c r="G60" s="160"/>
      <c r="H60" s="160"/>
      <c r="I60" s="160"/>
      <c r="J60" s="50"/>
      <c r="K60" s="51"/>
    </row>
    <row r="61" spans="1:13" s="38" customFormat="1" ht="13.2">
      <c r="A61" s="374" t="s">
        <v>226</v>
      </c>
      <c r="B61" s="375"/>
      <c r="C61" s="375"/>
      <c r="D61" s="375"/>
      <c r="E61" s="375"/>
      <c r="F61" s="375"/>
      <c r="G61" s="375"/>
      <c r="H61" s="375"/>
      <c r="I61" s="375"/>
      <c r="J61" s="375"/>
      <c r="K61" s="376"/>
    </row>
    <row r="62" spans="1:13" s="38" customFormat="1" ht="3" customHeight="1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1"/>
    </row>
    <row r="63" spans="1:13" s="38" customFormat="1" ht="15" customHeight="1">
      <c r="A63" s="378" t="s">
        <v>133</v>
      </c>
      <c r="B63" s="159" t="s">
        <v>81</v>
      </c>
      <c r="C63" s="159" t="s">
        <v>82</v>
      </c>
      <c r="D63" s="159" t="s">
        <v>83</v>
      </c>
      <c r="E63" s="159" t="s">
        <v>84</v>
      </c>
      <c r="F63" s="159" t="s">
        <v>85</v>
      </c>
      <c r="G63" s="159" t="s">
        <v>86</v>
      </c>
      <c r="H63" s="160"/>
      <c r="I63" s="160"/>
      <c r="J63" s="50"/>
      <c r="K63" s="51"/>
    </row>
    <row r="64" spans="1:13" s="38" customFormat="1" ht="13.2">
      <c r="A64" s="378"/>
      <c r="B64" s="150">
        <v>6.4</v>
      </c>
      <c r="C64" s="150">
        <v>6.55</v>
      </c>
      <c r="D64" s="150">
        <v>6.4</v>
      </c>
      <c r="E64" s="150">
        <v>6.55</v>
      </c>
      <c r="F64" s="150">
        <v>6.4</v>
      </c>
      <c r="G64" s="150">
        <v>6.55</v>
      </c>
      <c r="H64" s="273"/>
      <c r="I64" s="273"/>
      <c r="J64" s="50"/>
      <c r="K64" s="51"/>
    </row>
    <row r="65" spans="1:11" s="38" customFormat="1" ht="13.2">
      <c r="A65" s="61"/>
      <c r="B65" s="279">
        <f>SUM(B64:G64)</f>
        <v>38.85</v>
      </c>
      <c r="C65" s="279" t="s">
        <v>32</v>
      </c>
      <c r="D65" s="150"/>
      <c r="E65" s="150"/>
      <c r="F65" s="150"/>
      <c r="G65" s="150"/>
      <c r="H65" s="273"/>
      <c r="I65" s="273"/>
      <c r="J65" s="50"/>
      <c r="K65" s="51"/>
    </row>
    <row r="66" spans="1:11" s="38" customFormat="1" ht="13.2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1"/>
    </row>
    <row r="67" spans="1:11" s="38" customFormat="1" ht="13.2">
      <c r="A67" s="374" t="s">
        <v>227</v>
      </c>
      <c r="B67" s="375"/>
      <c r="C67" s="375"/>
      <c r="D67" s="375"/>
      <c r="E67" s="375"/>
      <c r="F67" s="375"/>
      <c r="G67" s="375"/>
      <c r="H67" s="375"/>
      <c r="I67" s="375"/>
      <c r="J67" s="375"/>
      <c r="K67" s="376"/>
    </row>
    <row r="68" spans="1:11" s="38" customFormat="1" ht="3" customHeight="1">
      <c r="A68" s="258"/>
      <c r="B68" s="259"/>
      <c r="C68" s="259"/>
      <c r="D68" s="259"/>
      <c r="E68" s="259"/>
      <c r="F68" s="259"/>
      <c r="G68" s="259"/>
      <c r="H68" s="259"/>
      <c r="I68" s="259"/>
      <c r="J68" s="259"/>
      <c r="K68" s="260"/>
    </row>
    <row r="69" spans="1:11" s="38" customFormat="1" ht="13.2">
      <c r="A69" s="378" t="s">
        <v>133</v>
      </c>
      <c r="B69" s="159" t="s">
        <v>87</v>
      </c>
      <c r="C69" s="159" t="s">
        <v>88</v>
      </c>
      <c r="D69" s="159"/>
      <c r="E69" s="159"/>
      <c r="F69" s="159"/>
      <c r="G69" s="159"/>
      <c r="H69" s="50"/>
      <c r="I69" s="50"/>
      <c r="J69" s="50"/>
      <c r="K69" s="51"/>
    </row>
    <row r="70" spans="1:11" s="38" customFormat="1" ht="13.2">
      <c r="A70" s="378"/>
      <c r="B70" s="150">
        <v>5.75</v>
      </c>
      <c r="C70" s="150">
        <v>7</v>
      </c>
      <c r="D70" s="150"/>
      <c r="E70" s="150"/>
      <c r="F70" s="150"/>
      <c r="G70" s="150"/>
      <c r="H70" s="50"/>
      <c r="I70" s="50"/>
      <c r="J70" s="50"/>
      <c r="K70" s="51"/>
    </row>
    <row r="71" spans="1:11" s="38" customFormat="1" ht="13.2">
      <c r="A71" s="49"/>
      <c r="B71" s="279">
        <f>B70+C70</f>
        <v>12.75</v>
      </c>
      <c r="C71" s="279" t="s">
        <v>32</v>
      </c>
      <c r="D71" s="50"/>
      <c r="E71" s="50"/>
      <c r="F71" s="50"/>
      <c r="G71" s="50"/>
      <c r="H71" s="50"/>
      <c r="I71" s="50"/>
      <c r="J71" s="50"/>
      <c r="K71" s="51"/>
    </row>
    <row r="72" spans="1:11" s="38" customFormat="1" ht="13.2">
      <c r="A72" s="49"/>
      <c r="B72" s="277"/>
      <c r="C72" s="277"/>
      <c r="D72" s="50"/>
      <c r="E72" s="50"/>
      <c r="F72" s="50"/>
      <c r="G72" s="50"/>
      <c r="H72" s="50"/>
      <c r="I72" s="50"/>
      <c r="J72" s="50"/>
      <c r="K72" s="51"/>
    </row>
    <row r="73" spans="1:11" s="38" customFormat="1" ht="13.2">
      <c r="A73" s="147" t="s">
        <v>229</v>
      </c>
      <c r="B73" s="147">
        <f>B71+B65</f>
        <v>51.6</v>
      </c>
      <c r="C73" s="148" t="s">
        <v>32</v>
      </c>
      <c r="D73" s="50"/>
      <c r="E73" s="50"/>
      <c r="F73" s="50"/>
      <c r="G73" s="50"/>
      <c r="H73" s="50"/>
      <c r="I73" s="50"/>
      <c r="J73" s="50"/>
      <c r="K73" s="51"/>
    </row>
    <row r="74" spans="1:11" s="38" customFormat="1" ht="13.2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1"/>
    </row>
    <row r="75" spans="1:11" s="38" customFormat="1" ht="15" customHeight="1">
      <c r="A75" s="165" t="str">
        <f>'Planilha Orcamentária'!A18</f>
        <v>2.5</v>
      </c>
      <c r="B75" s="394" t="str">
        <f>'Planilha Orcamentária'!C18</f>
        <v>TUBO DE CONCRETO SIMPLES, CLASSE PS1, DIÂMETRO 600MM, INCLUSIVE FORNECIMENTO, ASSENTAMENTO E REJUNTAMENTO, EXCLUSIVE ESCAVAÇÃO</v>
      </c>
      <c r="C75" s="394"/>
      <c r="D75" s="394"/>
      <c r="E75" s="394"/>
      <c r="F75" s="394"/>
      <c r="G75" s="394"/>
      <c r="H75" s="394"/>
      <c r="I75" s="394"/>
      <c r="J75" s="394"/>
      <c r="K75" s="395"/>
    </row>
    <row r="76" spans="1:11" s="38" customFormat="1" ht="13.2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1"/>
    </row>
    <row r="77" spans="1:11" s="38" customFormat="1" ht="13.2">
      <c r="A77" s="378" t="s">
        <v>132</v>
      </c>
      <c r="B77" s="215">
        <v>59.85</v>
      </c>
      <c r="C77" s="215">
        <v>61.1</v>
      </c>
      <c r="D77" s="215"/>
      <c r="E77" s="215"/>
      <c r="F77" s="215"/>
      <c r="G77" s="273"/>
      <c r="H77" s="273"/>
      <c r="I77" s="50"/>
      <c r="J77" s="50"/>
      <c r="K77" s="51"/>
    </row>
    <row r="78" spans="1:11" s="38" customFormat="1" ht="15" customHeight="1">
      <c r="A78" s="378" t="s">
        <v>31</v>
      </c>
      <c r="B78" s="144">
        <f>SUM(B77:F77)</f>
        <v>120.95</v>
      </c>
      <c r="C78" s="144" t="s">
        <v>32</v>
      </c>
      <c r="D78" s="50"/>
      <c r="E78" s="50"/>
      <c r="F78" s="50"/>
      <c r="G78" s="50"/>
      <c r="H78" s="50"/>
      <c r="I78" s="50"/>
      <c r="J78" s="50"/>
      <c r="K78" s="51"/>
    </row>
    <row r="79" spans="1:11" s="38" customFormat="1" ht="13.2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1"/>
    </row>
    <row r="80" spans="1:11" s="38" customFormat="1" ht="15" customHeight="1">
      <c r="A80" s="165" t="str">
        <f>'Planilha Orcamentária'!A19</f>
        <v>2.6</v>
      </c>
      <c r="B80" s="394" t="str">
        <f>'Planilha Orcamentária'!C19</f>
        <v>REATERRO E COMPACTAÇÃO COM SOQUETE VIBRATÓRIO</v>
      </c>
      <c r="C80" s="394"/>
      <c r="D80" s="394"/>
      <c r="E80" s="394"/>
      <c r="F80" s="394"/>
      <c r="G80" s="394"/>
      <c r="H80" s="394"/>
      <c r="I80" s="394"/>
      <c r="J80" s="394"/>
      <c r="K80" s="395"/>
    </row>
    <row r="81" spans="1:11" s="38" customFormat="1" ht="13.2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1"/>
    </row>
    <row r="82" spans="1:11" s="38" customFormat="1" ht="13.2">
      <c r="A82" s="374" t="s">
        <v>226</v>
      </c>
      <c r="B82" s="375"/>
      <c r="C82" s="375"/>
      <c r="D82" s="375"/>
      <c r="E82" s="375"/>
      <c r="F82" s="375"/>
      <c r="G82" s="375"/>
      <c r="H82" s="375"/>
      <c r="I82" s="375"/>
      <c r="J82" s="375"/>
      <c r="K82" s="376"/>
    </row>
    <row r="83" spans="1:11" s="38" customFormat="1" ht="3" customHeight="1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1"/>
    </row>
    <row r="84" spans="1:11" s="38" customFormat="1" ht="40.200000000000003" thickBot="1">
      <c r="A84" s="54"/>
      <c r="F84" s="164" t="s">
        <v>99</v>
      </c>
      <c r="G84" s="116">
        <f>K20</f>
        <v>41.96</v>
      </c>
      <c r="H84" s="50"/>
      <c r="I84" s="50"/>
      <c r="J84" s="50"/>
      <c r="K84" s="51"/>
    </row>
    <row r="85" spans="1:11" s="38" customFormat="1" ht="15" customHeight="1">
      <c r="A85" s="379" t="s">
        <v>66</v>
      </c>
      <c r="B85" s="380"/>
      <c r="C85" s="380"/>
      <c r="D85" s="380"/>
      <c r="E85" s="380"/>
      <c r="F85" s="380"/>
      <c r="G85" s="381"/>
      <c r="H85" s="50"/>
      <c r="I85" s="50"/>
      <c r="J85" s="50"/>
      <c r="K85" s="51"/>
    </row>
    <row r="86" spans="1:11" s="38" customFormat="1" ht="108" customHeight="1">
      <c r="A86" s="48" t="s">
        <v>89</v>
      </c>
      <c r="B86" s="55">
        <f>0.25*0.25*3.14</f>
        <v>0.19625000000000001</v>
      </c>
      <c r="C86" s="47" t="s">
        <v>55</v>
      </c>
      <c r="D86" s="382" t="s">
        <v>58</v>
      </c>
      <c r="E86" s="384">
        <f>B65</f>
        <v>38.85</v>
      </c>
      <c r="F86" s="47" t="s">
        <v>33</v>
      </c>
      <c r="G86" s="117">
        <f>ROUND(B86*E86,2)</f>
        <v>7.62</v>
      </c>
      <c r="H86" s="50"/>
      <c r="I86" s="50"/>
      <c r="J86" s="50"/>
      <c r="K86" s="51"/>
    </row>
    <row r="87" spans="1:11" s="38" customFormat="1" ht="66">
      <c r="A87" s="48" t="s">
        <v>69</v>
      </c>
      <c r="B87" s="48">
        <v>0.13</v>
      </c>
      <c r="C87" s="47" t="s">
        <v>34</v>
      </c>
      <c r="D87" s="383"/>
      <c r="E87" s="385"/>
      <c r="F87" s="48" t="str">
        <f>F86</f>
        <v>=</v>
      </c>
      <c r="G87" s="117">
        <f>B87*E86</f>
        <v>5.0505000000000004</v>
      </c>
      <c r="H87" s="50"/>
      <c r="I87" s="50"/>
      <c r="J87" s="50"/>
      <c r="K87" s="51"/>
    </row>
    <row r="88" spans="1:11" s="38" customFormat="1" ht="30.75" customHeight="1" thickBot="1">
      <c r="A88" s="390" t="s">
        <v>67</v>
      </c>
      <c r="B88" s="391"/>
      <c r="C88" s="391"/>
      <c r="D88" s="391"/>
      <c r="E88" s="391"/>
      <c r="F88" s="392"/>
      <c r="G88" s="118">
        <f>G84-G86-G87</f>
        <v>29.289500000000004</v>
      </c>
      <c r="H88" s="50"/>
      <c r="I88" s="50"/>
      <c r="J88" s="50"/>
      <c r="K88" s="51"/>
    </row>
    <row r="89" spans="1:11" s="38" customFormat="1" ht="15" customHeight="1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1"/>
    </row>
    <row r="90" spans="1:11" s="38" customFormat="1" ht="40.200000000000003" thickBot="1">
      <c r="A90" s="54"/>
      <c r="F90" s="164" t="s">
        <v>216</v>
      </c>
      <c r="G90" s="116">
        <f>K22</f>
        <v>174.17</v>
      </c>
      <c r="H90" s="50"/>
      <c r="I90" s="50"/>
      <c r="J90" s="50"/>
      <c r="K90" s="51"/>
    </row>
    <row r="91" spans="1:11" s="38" customFormat="1" ht="15" customHeight="1">
      <c r="A91" s="379" t="s">
        <v>66</v>
      </c>
      <c r="B91" s="380"/>
      <c r="C91" s="380"/>
      <c r="D91" s="380"/>
      <c r="E91" s="380"/>
      <c r="F91" s="380"/>
      <c r="G91" s="381"/>
      <c r="H91" s="50"/>
      <c r="I91" s="50"/>
      <c r="J91" s="50"/>
      <c r="K91" s="51"/>
    </row>
    <row r="92" spans="1:11" s="38" customFormat="1" ht="108" customHeight="1">
      <c r="A92" s="48" t="s">
        <v>215</v>
      </c>
      <c r="B92" s="55">
        <f>0.35*0.35*3.14</f>
        <v>0.38464999999999999</v>
      </c>
      <c r="C92" s="47" t="s">
        <v>55</v>
      </c>
      <c r="D92" s="382" t="s">
        <v>213</v>
      </c>
      <c r="E92" s="384">
        <f>B78</f>
        <v>120.95</v>
      </c>
      <c r="F92" s="47" t="s">
        <v>33</v>
      </c>
      <c r="G92" s="117">
        <f>ROUND(B92*E92,2)</f>
        <v>46.52</v>
      </c>
      <c r="H92" s="50"/>
      <c r="I92" s="50"/>
      <c r="J92" s="50"/>
      <c r="K92" s="51"/>
    </row>
    <row r="93" spans="1:11" s="38" customFormat="1" ht="66">
      <c r="A93" s="48" t="s">
        <v>69</v>
      </c>
      <c r="B93" s="48">
        <v>0.25</v>
      </c>
      <c r="C93" s="47" t="s">
        <v>34</v>
      </c>
      <c r="D93" s="383"/>
      <c r="E93" s="385"/>
      <c r="F93" s="48" t="str">
        <f>F92</f>
        <v>=</v>
      </c>
      <c r="G93" s="117">
        <f>B93*E92</f>
        <v>30.237500000000001</v>
      </c>
      <c r="H93" s="50"/>
      <c r="I93" s="50"/>
      <c r="J93" s="50"/>
      <c r="K93" s="51"/>
    </row>
    <row r="94" spans="1:11" s="38" customFormat="1" ht="30.75" customHeight="1" thickBot="1">
      <c r="A94" s="390" t="s">
        <v>217</v>
      </c>
      <c r="B94" s="391"/>
      <c r="C94" s="391"/>
      <c r="D94" s="391"/>
      <c r="E94" s="391"/>
      <c r="F94" s="392"/>
      <c r="G94" s="118">
        <f>G90-G92-G93</f>
        <v>97.41249999999998</v>
      </c>
      <c r="H94" s="50"/>
      <c r="I94" s="50"/>
      <c r="J94" s="50"/>
      <c r="K94" s="51"/>
    </row>
    <row r="95" spans="1:11" s="38" customFormat="1" ht="15" customHeight="1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1"/>
    </row>
    <row r="96" spans="1:11" s="38" customFormat="1" ht="13.2">
      <c r="A96" s="374" t="s">
        <v>227</v>
      </c>
      <c r="B96" s="375"/>
      <c r="C96" s="375"/>
      <c r="D96" s="375"/>
      <c r="E96" s="375"/>
      <c r="F96" s="375"/>
      <c r="G96" s="375"/>
      <c r="H96" s="375"/>
      <c r="I96" s="375"/>
      <c r="J96" s="375"/>
      <c r="K96" s="376"/>
    </row>
    <row r="97" spans="1:11" s="38" customFormat="1" ht="3" customHeight="1">
      <c r="A97" s="258"/>
      <c r="B97" s="259"/>
      <c r="C97" s="259"/>
      <c r="D97" s="259"/>
      <c r="E97" s="259"/>
      <c r="F97" s="259"/>
      <c r="G97" s="259"/>
      <c r="H97" s="259"/>
      <c r="I97" s="259"/>
      <c r="J97" s="259"/>
      <c r="K97" s="260"/>
    </row>
    <row r="98" spans="1:11" s="38" customFormat="1" ht="40.200000000000003" thickBot="1">
      <c r="A98" s="54"/>
      <c r="F98" s="164" t="s">
        <v>99</v>
      </c>
      <c r="G98" s="116">
        <f>K26</f>
        <v>13.77</v>
      </c>
      <c r="H98" s="50"/>
      <c r="I98" s="50"/>
      <c r="J98" s="50"/>
      <c r="K98" s="51"/>
    </row>
    <row r="99" spans="1:11" s="38" customFormat="1" ht="15" customHeight="1">
      <c r="A99" s="379" t="s">
        <v>66</v>
      </c>
      <c r="B99" s="380"/>
      <c r="C99" s="380"/>
      <c r="D99" s="380"/>
      <c r="E99" s="380"/>
      <c r="F99" s="380"/>
      <c r="G99" s="381"/>
      <c r="H99" s="50"/>
      <c r="I99" s="50"/>
      <c r="J99" s="50"/>
      <c r="K99" s="51"/>
    </row>
    <row r="100" spans="1:11" s="38" customFormat="1" ht="108" customHeight="1">
      <c r="A100" s="48" t="s">
        <v>89</v>
      </c>
      <c r="B100" s="55">
        <f>0.25*0.25*3.14</f>
        <v>0.19625000000000001</v>
      </c>
      <c r="C100" s="47" t="s">
        <v>55</v>
      </c>
      <c r="D100" s="382" t="s">
        <v>58</v>
      </c>
      <c r="E100" s="384">
        <f>B71</f>
        <v>12.75</v>
      </c>
      <c r="F100" s="47" t="s">
        <v>33</v>
      </c>
      <c r="G100" s="117">
        <f>ROUND(B100*E100,2)</f>
        <v>2.5</v>
      </c>
      <c r="H100" s="50"/>
      <c r="I100" s="50"/>
      <c r="J100" s="50"/>
      <c r="K100" s="51"/>
    </row>
    <row r="101" spans="1:11" s="38" customFormat="1" ht="66">
      <c r="A101" s="48" t="s">
        <v>69</v>
      </c>
      <c r="B101" s="48">
        <v>0.13</v>
      </c>
      <c r="C101" s="47" t="s">
        <v>34</v>
      </c>
      <c r="D101" s="383"/>
      <c r="E101" s="385"/>
      <c r="F101" s="48" t="str">
        <f>F100</f>
        <v>=</v>
      </c>
      <c r="G101" s="117">
        <f>B101*E100</f>
        <v>1.6575</v>
      </c>
      <c r="H101" s="50"/>
      <c r="I101" s="50"/>
      <c r="J101" s="50"/>
      <c r="K101" s="51"/>
    </row>
    <row r="102" spans="1:11" s="38" customFormat="1" ht="30.75" customHeight="1" thickBot="1">
      <c r="A102" s="390" t="s">
        <v>67</v>
      </c>
      <c r="B102" s="391"/>
      <c r="C102" s="391"/>
      <c r="D102" s="391"/>
      <c r="E102" s="391"/>
      <c r="F102" s="392"/>
      <c r="G102" s="118">
        <f>G98-G100-G101</f>
        <v>9.6124999999999989</v>
      </c>
      <c r="H102" s="50"/>
      <c r="I102" s="50"/>
      <c r="J102" s="50"/>
      <c r="K102" s="51"/>
    </row>
    <row r="103" spans="1:11" s="38" customFormat="1" ht="15" customHeight="1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1"/>
    </row>
    <row r="104" spans="1:11" s="38" customFormat="1" ht="45.75" customHeight="1" thickBot="1">
      <c r="A104" s="164" t="s">
        <v>218</v>
      </c>
      <c r="B104" s="163">
        <f>G90+G84+G98</f>
        <v>229.9</v>
      </c>
      <c r="C104" s="163" t="s">
        <v>25</v>
      </c>
      <c r="D104" s="164" t="s">
        <v>219</v>
      </c>
      <c r="E104" s="163">
        <f>G92+G86+G100</f>
        <v>56.64</v>
      </c>
      <c r="F104" s="163" t="s">
        <v>25</v>
      </c>
      <c r="G104" s="164" t="s">
        <v>220</v>
      </c>
      <c r="H104" s="116">
        <f>G93+G87+G101</f>
        <v>36.945500000000003</v>
      </c>
      <c r="I104" s="50"/>
      <c r="J104" s="50"/>
      <c r="K104" s="51"/>
    </row>
    <row r="105" spans="1:11" s="38" customFormat="1" ht="23.25" customHeight="1" thickBot="1">
      <c r="A105" s="416" t="s">
        <v>140</v>
      </c>
      <c r="B105" s="417"/>
      <c r="C105" s="417"/>
      <c r="D105" s="417"/>
      <c r="E105" s="417"/>
      <c r="F105" s="417"/>
      <c r="G105" s="418"/>
      <c r="H105" s="119">
        <f>(B104-E104-H104)</f>
        <v>136.31449999999998</v>
      </c>
      <c r="I105" s="153"/>
      <c r="J105" s="50"/>
      <c r="K105" s="51"/>
    </row>
    <row r="106" spans="1:11" s="38" customFormat="1" ht="13.2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1"/>
    </row>
    <row r="107" spans="1:11" s="38" customFormat="1" ht="15" customHeight="1">
      <c r="A107" s="165" t="str">
        <f>'Planilha Orcamentária'!A20</f>
        <v>2.7</v>
      </c>
      <c r="B107" s="394" t="str">
        <f>'Planilha Orcamentária'!C20</f>
        <v>BOCA DE LOBO SIMPLES (TIPO B - CONCRETO), QUADRO, GRELHA E CANTONEIRA, INCLUSIVE ESCAVAÇÃO, REATERRO E BOTAFORA</v>
      </c>
      <c r="C107" s="394"/>
      <c r="D107" s="394"/>
      <c r="E107" s="394"/>
      <c r="F107" s="394"/>
      <c r="G107" s="394"/>
      <c r="H107" s="394"/>
      <c r="I107" s="394"/>
      <c r="J107" s="394"/>
      <c r="K107" s="395"/>
    </row>
    <row r="108" spans="1:11" s="38" customFormat="1" ht="15" customHeight="1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1"/>
    </row>
    <row r="109" spans="1:11" s="38" customFormat="1" ht="13.2">
      <c r="A109" s="374" t="s">
        <v>226</v>
      </c>
      <c r="B109" s="375"/>
      <c r="C109" s="375"/>
      <c r="D109" s="375"/>
      <c r="E109" s="375"/>
      <c r="F109" s="375"/>
      <c r="G109" s="375"/>
      <c r="H109" s="375"/>
      <c r="I109" s="375"/>
      <c r="J109" s="375"/>
      <c r="K109" s="376"/>
    </row>
    <row r="110" spans="1:11" s="38" customFormat="1" ht="3" customHeight="1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1"/>
    </row>
    <row r="111" spans="1:11" s="38" customFormat="1" ht="15" customHeight="1">
      <c r="A111" s="179" t="s">
        <v>31</v>
      </c>
      <c r="B111" s="279">
        <v>6</v>
      </c>
      <c r="C111" s="280" t="s">
        <v>61</v>
      </c>
      <c r="D111" s="50"/>
      <c r="E111" s="50"/>
      <c r="F111" s="50"/>
      <c r="G111" s="50"/>
      <c r="H111" s="50"/>
      <c r="I111" s="50"/>
      <c r="J111" s="50"/>
      <c r="K111" s="51"/>
    </row>
    <row r="112" spans="1:11" s="38" customFormat="1" ht="15" customHeight="1">
      <c r="A112" s="179"/>
      <c r="B112" s="277"/>
      <c r="C112" s="278"/>
      <c r="D112" s="50"/>
      <c r="E112" s="50"/>
      <c r="F112" s="50"/>
      <c r="G112" s="50"/>
      <c r="H112" s="50"/>
      <c r="I112" s="50"/>
      <c r="J112" s="50"/>
      <c r="K112" s="51"/>
    </row>
    <row r="113" spans="1:11" s="38" customFormat="1" ht="13.2">
      <c r="A113" s="374" t="s">
        <v>227</v>
      </c>
      <c r="B113" s="375"/>
      <c r="C113" s="375"/>
      <c r="D113" s="375"/>
      <c r="E113" s="375"/>
      <c r="F113" s="375"/>
      <c r="G113" s="375"/>
      <c r="H113" s="375"/>
      <c r="I113" s="375"/>
      <c r="J113" s="375"/>
      <c r="K113" s="376"/>
    </row>
    <row r="114" spans="1:11" s="38" customFormat="1" ht="3" customHeight="1">
      <c r="A114" s="258"/>
      <c r="B114" s="259"/>
      <c r="C114" s="259"/>
      <c r="D114" s="259"/>
      <c r="E114" s="259"/>
      <c r="F114" s="259"/>
      <c r="G114" s="259"/>
      <c r="H114" s="259"/>
      <c r="I114" s="259"/>
      <c r="J114" s="259"/>
      <c r="K114" s="260"/>
    </row>
    <row r="115" spans="1:11" s="38" customFormat="1" ht="15" customHeight="1">
      <c r="A115" s="179" t="s">
        <v>31</v>
      </c>
      <c r="B115" s="279">
        <v>2</v>
      </c>
      <c r="C115" s="280" t="s">
        <v>61</v>
      </c>
      <c r="D115" s="50"/>
      <c r="E115" s="50"/>
      <c r="F115" s="50"/>
      <c r="G115" s="50"/>
      <c r="H115" s="50"/>
      <c r="I115" s="50"/>
      <c r="J115" s="50"/>
      <c r="K115" s="51"/>
    </row>
    <row r="116" spans="1:11" s="38" customFormat="1" ht="15" customHeight="1">
      <c r="A116" s="179"/>
      <c r="B116" s="277"/>
      <c r="C116" s="278"/>
      <c r="D116" s="50"/>
      <c r="E116" s="50"/>
      <c r="F116" s="50"/>
      <c r="G116" s="50"/>
      <c r="H116" s="50"/>
      <c r="I116" s="50"/>
      <c r="J116" s="50"/>
      <c r="K116" s="51"/>
    </row>
    <row r="117" spans="1:11" s="38" customFormat="1" ht="15" customHeight="1">
      <c r="A117" s="393" t="s">
        <v>228</v>
      </c>
      <c r="B117" s="393"/>
      <c r="C117" s="144">
        <f>B115+B111</f>
        <v>8</v>
      </c>
      <c r="D117" s="145" t="s">
        <v>61</v>
      </c>
      <c r="E117" s="50"/>
      <c r="F117" s="50"/>
      <c r="G117" s="50"/>
      <c r="H117" s="50"/>
      <c r="I117" s="50"/>
      <c r="J117" s="50"/>
      <c r="K117" s="51"/>
    </row>
    <row r="118" spans="1:11" s="38" customFormat="1" ht="15" customHeight="1">
      <c r="A118" s="49"/>
      <c r="B118" s="50"/>
      <c r="C118" s="50"/>
      <c r="D118" s="50"/>
      <c r="E118" s="50"/>
      <c r="F118" s="50"/>
      <c r="G118" s="50"/>
      <c r="H118" s="50"/>
      <c r="I118" s="50"/>
      <c r="J118" s="50"/>
      <c r="K118" s="51"/>
    </row>
    <row r="119" spans="1:11" s="38" customFormat="1" ht="15" customHeight="1">
      <c r="A119" s="165" t="str">
        <f>'Planilha Orcamentária'!A21</f>
        <v>2.8</v>
      </c>
      <c r="B119" s="394" t="str">
        <f>'Planilha Orcamentária'!C21</f>
        <v>POÇO DE VISITA PARA REDE TUBULAR TIPO A DN 600, EXCLUSIVE ESCAVAÇÃO, REATERRO E BOTA FORA</v>
      </c>
      <c r="C119" s="394"/>
      <c r="D119" s="394"/>
      <c r="E119" s="394"/>
      <c r="F119" s="394"/>
      <c r="G119" s="394"/>
      <c r="H119" s="394"/>
      <c r="I119" s="394"/>
      <c r="J119" s="394"/>
      <c r="K119" s="395"/>
    </row>
    <row r="120" spans="1:11" s="38" customFormat="1" ht="13.2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1"/>
    </row>
    <row r="121" spans="1:11" s="38" customFormat="1" ht="13.2">
      <c r="A121" s="374" t="s">
        <v>226</v>
      </c>
      <c r="B121" s="375"/>
      <c r="C121" s="375"/>
      <c r="D121" s="375"/>
      <c r="E121" s="375"/>
      <c r="F121" s="375"/>
      <c r="G121" s="375"/>
      <c r="H121" s="375"/>
      <c r="I121" s="375"/>
      <c r="J121" s="375"/>
      <c r="K121" s="376"/>
    </row>
    <row r="122" spans="1:11" s="38" customFormat="1" ht="3" customHeight="1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1"/>
    </row>
    <row r="123" spans="1:11" s="38" customFormat="1" ht="15" customHeight="1">
      <c r="A123" s="179" t="s">
        <v>31</v>
      </c>
      <c r="B123" s="144">
        <v>3</v>
      </c>
      <c r="C123" s="145" t="s">
        <v>61</v>
      </c>
      <c r="D123" s="50"/>
      <c r="E123" s="50"/>
      <c r="F123" s="50"/>
      <c r="G123" s="50"/>
      <c r="H123" s="50"/>
      <c r="I123" s="50"/>
      <c r="J123" s="50"/>
      <c r="K123" s="51"/>
    </row>
    <row r="124" spans="1:11" s="38" customFormat="1" ht="15" customHeight="1">
      <c r="A124" s="49"/>
      <c r="B124" s="50"/>
      <c r="C124" s="50"/>
      <c r="D124" s="50"/>
      <c r="E124" s="50"/>
      <c r="F124" s="50"/>
      <c r="G124" s="50"/>
      <c r="H124" s="50"/>
      <c r="I124" s="50"/>
      <c r="J124" s="50"/>
      <c r="K124" s="51"/>
    </row>
    <row r="125" spans="1:11" s="38" customFormat="1" ht="15" customHeight="1">
      <c r="A125" s="165" t="str">
        <f>'Planilha Orcamentária'!A22</f>
        <v>2.9</v>
      </c>
      <c r="B125" s="394" t="str">
        <f>'Planilha Orcamentária'!C22</f>
        <v>TAMPÃO CIRCULAR EM FERRO FUNDIDO PARA POÇO DE VISITA, ARTICULADO COM DIÂMETRO DE 60CM, CLASSE 400, INCLUSIVE ASSENTAMENTO, EXCLUSIVE POÇO DE VISITA</v>
      </c>
      <c r="C125" s="394"/>
      <c r="D125" s="394"/>
      <c r="E125" s="394"/>
      <c r="F125" s="394"/>
      <c r="G125" s="394"/>
      <c r="H125" s="394"/>
      <c r="I125" s="394"/>
      <c r="J125" s="394"/>
      <c r="K125" s="395"/>
    </row>
    <row r="126" spans="1:11" s="38" customFormat="1" ht="13.2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1"/>
    </row>
    <row r="127" spans="1:11" s="38" customFormat="1" ht="13.2">
      <c r="A127" s="374" t="s">
        <v>226</v>
      </c>
      <c r="B127" s="375"/>
      <c r="C127" s="375"/>
      <c r="D127" s="375"/>
      <c r="E127" s="375"/>
      <c r="F127" s="375"/>
      <c r="G127" s="375"/>
      <c r="H127" s="375"/>
      <c r="I127" s="375"/>
      <c r="J127" s="375"/>
      <c r="K127" s="376"/>
    </row>
    <row r="128" spans="1:11" s="38" customFormat="1" ht="3" customHeight="1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1"/>
    </row>
    <row r="129" spans="1:11" s="38" customFormat="1" ht="15" customHeight="1">
      <c r="A129" s="179" t="s">
        <v>31</v>
      </c>
      <c r="B129" s="144">
        <f>B123</f>
        <v>3</v>
      </c>
      <c r="C129" s="145" t="s">
        <v>61</v>
      </c>
      <c r="D129" s="50"/>
      <c r="E129" s="50"/>
      <c r="F129" s="50"/>
      <c r="G129" s="50"/>
      <c r="H129" s="50"/>
      <c r="I129" s="50"/>
      <c r="J129" s="50"/>
      <c r="K129" s="51"/>
    </row>
    <row r="130" spans="1:11" s="38" customFormat="1" ht="13.2">
      <c r="A130" s="49"/>
      <c r="B130" s="50"/>
      <c r="C130" s="50"/>
      <c r="D130" s="50"/>
      <c r="E130" s="50"/>
      <c r="F130" s="50"/>
      <c r="G130" s="50"/>
      <c r="H130" s="50"/>
      <c r="I130" s="50"/>
      <c r="J130" s="50"/>
      <c r="K130" s="51"/>
    </row>
    <row r="131" spans="1:11" s="38" customFormat="1" ht="13.2">
      <c r="A131" s="104" t="str">
        <f>'Planilha Orcamentária'!A24</f>
        <v>3.0</v>
      </c>
      <c r="B131" s="396" t="str">
        <f>'Planilha Orcamentária'!C24</f>
        <v>SERVIÇOS DE CALÇAMENTO EM BLOQUETE</v>
      </c>
      <c r="C131" s="396"/>
      <c r="D131" s="396"/>
      <c r="E131" s="396"/>
      <c r="F131" s="396"/>
      <c r="G131" s="396"/>
      <c r="H131" s="396"/>
      <c r="I131" s="396"/>
      <c r="J131" s="396"/>
      <c r="K131" s="397"/>
    </row>
    <row r="132" spans="1:11" s="38" customFormat="1" ht="13.2">
      <c r="A132" s="49"/>
      <c r="B132" s="50"/>
      <c r="C132" s="50"/>
      <c r="D132" s="50"/>
      <c r="E132" s="50"/>
      <c r="F132" s="50"/>
      <c r="G132" s="50"/>
      <c r="H132" s="50"/>
      <c r="I132" s="50"/>
      <c r="J132" s="50"/>
      <c r="K132" s="51"/>
    </row>
    <row r="133" spans="1:11" s="38" customFormat="1" ht="15" customHeight="1">
      <c r="A133" s="165" t="str">
        <f>'Planilha Orcamentária'!A25</f>
        <v>3.1</v>
      </c>
      <c r="B133" s="394" t="str">
        <f>'Planilha Orcamentária'!C25</f>
        <v>REGULARIZAÇÃO DO SUB-LEITO (PROCTOR NORMAL)</v>
      </c>
      <c r="C133" s="394"/>
      <c r="D133" s="394"/>
      <c r="E133" s="394"/>
      <c r="F133" s="394"/>
      <c r="G133" s="394"/>
      <c r="H133" s="394"/>
      <c r="I133" s="394"/>
      <c r="J133" s="394"/>
      <c r="K133" s="395"/>
    </row>
    <row r="134" spans="1:11" s="38" customFormat="1" ht="13.2">
      <c r="A134" s="49"/>
      <c r="B134" s="50"/>
      <c r="C134" s="50"/>
      <c r="D134" s="50"/>
      <c r="E134" s="50"/>
      <c r="F134" s="50"/>
      <c r="G134" s="50"/>
      <c r="H134" s="50"/>
      <c r="I134" s="50"/>
      <c r="J134" s="50"/>
      <c r="K134" s="51"/>
    </row>
    <row r="135" spans="1:11" s="38" customFormat="1" ht="13.2">
      <c r="A135" s="374" t="s">
        <v>203</v>
      </c>
      <c r="B135" s="375"/>
      <c r="C135" s="375"/>
      <c r="D135" s="375"/>
      <c r="E135" s="375"/>
      <c r="F135" s="375"/>
      <c r="G135" s="375"/>
      <c r="H135" s="375"/>
      <c r="I135" s="375"/>
      <c r="J135" s="375"/>
      <c r="K135" s="376"/>
    </row>
    <row r="136" spans="1:11" s="56" customFormat="1" ht="3" customHeight="1">
      <c r="A136" s="152"/>
      <c r="B136" s="153"/>
      <c r="C136" s="153"/>
      <c r="D136" s="153"/>
      <c r="E136" s="153"/>
      <c r="F136" s="153"/>
      <c r="G136" s="153"/>
      <c r="H136" s="153"/>
      <c r="I136" s="153"/>
      <c r="J136" s="153"/>
      <c r="K136" s="154"/>
    </row>
    <row r="137" spans="1:11" s="38" customFormat="1" ht="39.6" customHeight="1">
      <c r="A137" s="48">
        <v>7.6</v>
      </c>
      <c r="B137" s="48">
        <v>30.55</v>
      </c>
      <c r="C137" s="48">
        <v>30.5</v>
      </c>
      <c r="D137" s="156">
        <f>A137*((B137+C137)/2)</f>
        <v>231.98999999999998</v>
      </c>
      <c r="E137" s="48">
        <v>7.6</v>
      </c>
      <c r="F137" s="48">
        <v>20.85</v>
      </c>
      <c r="G137" s="48">
        <v>20.5</v>
      </c>
      <c r="H137" s="156">
        <f>E137*((F137+G137)/2)</f>
        <v>157.13</v>
      </c>
      <c r="I137" s="289" t="s">
        <v>249</v>
      </c>
      <c r="J137" s="48" t="s">
        <v>200</v>
      </c>
      <c r="K137" s="156">
        <f>'ANEXO A MC AREA 01'!F42</f>
        <v>95.098699999999994</v>
      </c>
    </row>
    <row r="138" spans="1:11" s="56" customFormat="1" ht="3" customHeight="1">
      <c r="A138" s="386"/>
      <c r="B138" s="387"/>
      <c r="C138" s="387"/>
      <c r="D138" s="387"/>
      <c r="E138" s="387"/>
      <c r="F138" s="387"/>
      <c r="G138" s="387"/>
      <c r="H138" s="387"/>
      <c r="I138" s="387"/>
      <c r="J138" s="387"/>
      <c r="K138" s="388"/>
    </row>
    <row r="139" spans="1:11" s="38" customFormat="1" ht="36">
      <c r="A139" s="48">
        <v>7.6</v>
      </c>
      <c r="B139" s="48">
        <v>29.4</v>
      </c>
      <c r="C139" s="48">
        <v>29.45</v>
      </c>
      <c r="D139" s="156">
        <f>A139*((B139+C139)/2)</f>
        <v>223.62999999999997</v>
      </c>
      <c r="E139" s="48">
        <v>7.6</v>
      </c>
      <c r="F139" s="48">
        <v>20.65</v>
      </c>
      <c r="G139" s="48">
        <v>20.399999999999999</v>
      </c>
      <c r="H139" s="156">
        <f>E139*((F139+G139)/2)</f>
        <v>155.98999999999998</v>
      </c>
      <c r="I139" s="289" t="s">
        <v>250</v>
      </c>
      <c r="J139" s="48" t="s">
        <v>201</v>
      </c>
      <c r="K139" s="156">
        <f>'ANEXO A MC AREA 02'!F46</f>
        <v>96.400800000000004</v>
      </c>
    </row>
    <row r="140" spans="1:11" s="56" customFormat="1" ht="3" customHeight="1">
      <c r="A140" s="386"/>
      <c r="B140" s="387"/>
      <c r="C140" s="387"/>
      <c r="D140" s="387"/>
      <c r="E140" s="387"/>
      <c r="F140" s="387"/>
      <c r="G140" s="387"/>
      <c r="H140" s="387"/>
      <c r="I140" s="387"/>
      <c r="J140" s="387"/>
      <c r="K140" s="388"/>
    </row>
    <row r="141" spans="1:11" s="38" customFormat="1" ht="36">
      <c r="A141" s="48">
        <v>7.6</v>
      </c>
      <c r="B141" s="48">
        <v>29.1</v>
      </c>
      <c r="C141" s="48">
        <v>29.15</v>
      </c>
      <c r="D141" s="156">
        <f>A141*((B141+C141)/2)</f>
        <v>221.35</v>
      </c>
      <c r="E141" s="48">
        <v>7.6</v>
      </c>
      <c r="F141" s="48">
        <v>21.95</v>
      </c>
      <c r="G141" s="48">
        <v>21.95</v>
      </c>
      <c r="H141" s="156">
        <f>E141*((F141+G141)/2)</f>
        <v>166.82</v>
      </c>
      <c r="I141" s="289" t="s">
        <v>251</v>
      </c>
      <c r="J141" s="48" t="s">
        <v>202</v>
      </c>
      <c r="K141" s="156">
        <f>'ANEXO A MC AREA 03'!F46</f>
        <v>85.071100000000001</v>
      </c>
    </row>
    <row r="142" spans="1:11" s="56" customFormat="1" ht="3" customHeight="1">
      <c r="A142" s="386"/>
      <c r="B142" s="387"/>
      <c r="C142" s="387"/>
      <c r="D142" s="387"/>
      <c r="E142" s="387"/>
      <c r="F142" s="387"/>
      <c r="G142" s="387"/>
      <c r="H142" s="387"/>
      <c r="I142" s="387"/>
      <c r="J142" s="387"/>
      <c r="K142" s="388"/>
    </row>
    <row r="143" spans="1:11" s="56" customFormat="1" ht="13.2">
      <c r="A143" s="156"/>
      <c r="B143" s="48"/>
      <c r="C143" s="48"/>
      <c r="D143" s="48"/>
      <c r="E143" s="48"/>
      <c r="F143" s="156"/>
      <c r="G143" s="156"/>
      <c r="H143" s="157"/>
      <c r="I143" s="161"/>
      <c r="J143" s="161"/>
      <c r="K143" s="217"/>
    </row>
    <row r="144" spans="1:11" s="56" customFormat="1" ht="3" customHeight="1">
      <c r="A144" s="386"/>
      <c r="B144" s="387"/>
      <c r="C144" s="387"/>
      <c r="D144" s="387"/>
      <c r="E144" s="387"/>
      <c r="F144" s="387"/>
      <c r="G144" s="387"/>
      <c r="H144" s="387"/>
      <c r="I144" s="387"/>
      <c r="J144" s="387"/>
      <c r="K144" s="388"/>
    </row>
    <row r="145" spans="1:11" s="56" customFormat="1" ht="25.2" customHeight="1">
      <c r="A145" s="105"/>
      <c r="B145" s="160"/>
      <c r="C145" s="160"/>
      <c r="D145" s="160"/>
      <c r="E145" s="160"/>
      <c r="F145" s="58"/>
      <c r="G145" s="58"/>
      <c r="H145" s="389" t="s">
        <v>211</v>
      </c>
      <c r="I145" s="389"/>
      <c r="J145" s="155">
        <f>D137+H137+K137+D139+H139+K139+D141+H141+K141</f>
        <v>1433.4805999999999</v>
      </c>
      <c r="K145" s="106" t="s">
        <v>26</v>
      </c>
    </row>
    <row r="146" spans="1:11" s="56" customFormat="1" ht="6.6" customHeight="1">
      <c r="A146" s="386"/>
      <c r="B146" s="387"/>
      <c r="C146" s="387"/>
      <c r="D146" s="387"/>
      <c r="E146" s="387"/>
      <c r="F146" s="387"/>
      <c r="G146" s="387"/>
      <c r="H146" s="387"/>
      <c r="I146" s="387"/>
      <c r="J146" s="387"/>
      <c r="K146" s="388"/>
    </row>
    <row r="147" spans="1:11" s="261" customFormat="1" ht="13.2">
      <c r="A147" s="374" t="s">
        <v>221</v>
      </c>
      <c r="B147" s="375"/>
      <c r="C147" s="375"/>
      <c r="D147" s="375"/>
      <c r="E147" s="375"/>
      <c r="F147" s="375"/>
      <c r="G147" s="375"/>
      <c r="H147" s="375"/>
      <c r="I147" s="375"/>
      <c r="J147" s="375"/>
      <c r="K147" s="376"/>
    </row>
    <row r="148" spans="1:11" s="261" customFormat="1" ht="3" customHeight="1">
      <c r="A148" s="262"/>
      <c r="B148" s="263"/>
      <c r="C148" s="263"/>
      <c r="D148" s="263"/>
      <c r="E148" s="263"/>
      <c r="F148" s="263"/>
      <c r="G148" s="263"/>
      <c r="H148" s="263"/>
      <c r="I148" s="263"/>
      <c r="J148" s="263"/>
      <c r="K148" s="264"/>
    </row>
    <row r="149" spans="1:11" s="261" customFormat="1" ht="13.2">
      <c r="A149" s="48">
        <v>7.6</v>
      </c>
      <c r="B149" s="48">
        <v>29.15</v>
      </c>
      <c r="C149" s="48">
        <v>29.15</v>
      </c>
      <c r="D149" s="156">
        <f>A149*((B149+C149)/2)</f>
        <v>221.54</v>
      </c>
      <c r="E149" s="48">
        <v>7.6</v>
      </c>
      <c r="F149" s="48">
        <v>29.95</v>
      </c>
      <c r="G149" s="48">
        <v>30</v>
      </c>
      <c r="H149" s="156">
        <f>E149*((F149+G149)/2)</f>
        <v>227.81</v>
      </c>
      <c r="I149" s="48">
        <v>7.6</v>
      </c>
      <c r="J149" s="48">
        <v>36.6</v>
      </c>
      <c r="K149" s="48">
        <v>36.6</v>
      </c>
    </row>
    <row r="150" spans="1:11" s="261" customFormat="1" ht="13.2">
      <c r="A150" s="156">
        <f>I149*((J149+K149)/2)</f>
        <v>278.16000000000003</v>
      </c>
      <c r="B150" s="48">
        <v>7.6</v>
      </c>
      <c r="C150" s="48">
        <v>18.649999999999999</v>
      </c>
      <c r="D150" s="48">
        <v>18.850000000000001</v>
      </c>
      <c r="E150" s="156">
        <f>B150*((C150+D150)/2)</f>
        <v>142.5</v>
      </c>
      <c r="F150" s="265"/>
      <c r="G150" s="265"/>
      <c r="H150" s="265"/>
      <c r="I150" s="265"/>
      <c r="J150" s="265"/>
      <c r="K150" s="266"/>
    </row>
    <row r="151" spans="1:11" s="261" customFormat="1" ht="3" customHeight="1">
      <c r="A151" s="262"/>
      <c r="B151" s="263"/>
      <c r="C151" s="263"/>
      <c r="D151" s="263"/>
      <c r="E151" s="263"/>
      <c r="F151" s="263"/>
      <c r="G151" s="263"/>
      <c r="H151" s="263"/>
      <c r="I151" s="263"/>
      <c r="J151" s="263"/>
      <c r="K151" s="264"/>
    </row>
    <row r="152" spans="1:11" s="261" customFormat="1" ht="13.2">
      <c r="A152" s="267"/>
      <c r="B152" s="268"/>
      <c r="C152" s="268"/>
      <c r="D152" s="268"/>
      <c r="E152" s="268"/>
      <c r="F152" s="265"/>
      <c r="G152" s="265"/>
      <c r="H152" s="265"/>
      <c r="I152" s="263"/>
      <c r="J152" s="269"/>
      <c r="K152" s="270"/>
    </row>
    <row r="153" spans="1:11" s="261" customFormat="1" ht="15" customHeight="1">
      <c r="A153" s="262"/>
      <c r="B153" s="265"/>
      <c r="C153" s="263"/>
      <c r="D153" s="269"/>
      <c r="E153" s="269"/>
      <c r="F153" s="269"/>
      <c r="G153" s="269"/>
      <c r="H153" s="389" t="s">
        <v>224</v>
      </c>
      <c r="I153" s="389"/>
      <c r="J153" s="155">
        <f>D149+H149+A150+E150</f>
        <v>870.01</v>
      </c>
      <c r="K153" s="106" t="s">
        <v>26</v>
      </c>
    </row>
    <row r="154" spans="1:11" s="38" customFormat="1" ht="3" customHeight="1">
      <c r="A154" s="49"/>
      <c r="B154" s="50"/>
      <c r="C154" s="50"/>
      <c r="D154" s="50"/>
      <c r="E154" s="50"/>
      <c r="F154" s="50"/>
      <c r="G154" s="50"/>
      <c r="H154" s="50"/>
      <c r="I154" s="50"/>
      <c r="J154" s="50"/>
      <c r="K154" s="51"/>
    </row>
    <row r="155" spans="1:11" s="38" customFormat="1" ht="34.5" customHeight="1">
      <c r="A155" s="419" t="s">
        <v>134</v>
      </c>
      <c r="B155" s="420"/>
      <c r="C155" s="420"/>
      <c r="D155" s="158">
        <f>J145+J153</f>
        <v>2303.4906000000001</v>
      </c>
      <c r="E155" s="166" t="s">
        <v>26</v>
      </c>
      <c r="F155" s="50"/>
      <c r="G155" s="50"/>
      <c r="H155" s="50"/>
      <c r="I155" s="50"/>
      <c r="J155" s="50"/>
      <c r="K155" s="51"/>
    </row>
    <row r="156" spans="1:11" s="38" customFormat="1" ht="13.2">
      <c r="A156" s="61"/>
      <c r="B156" s="160"/>
      <c r="C156" s="160"/>
      <c r="D156" s="160"/>
      <c r="E156" s="160"/>
      <c r="F156" s="50"/>
      <c r="G156" s="50"/>
      <c r="H156" s="50"/>
      <c r="I156" s="50"/>
      <c r="J156" s="50"/>
      <c r="K156" s="51"/>
    </row>
    <row r="157" spans="1:11" s="38" customFormat="1" ht="34.5" customHeight="1">
      <c r="A157" s="165" t="str">
        <f>'Planilha Orcamentária'!A26</f>
        <v>3.2</v>
      </c>
      <c r="B157" s="394" t="str">
        <f>'Planilha Orcamentária'!C26</f>
        <v>EXECUÇÃO DE PAVIMENTO INTERTRAVADO EM BLOCO SEXTAVADO, ESPESSURA 8CM, FCK 35MPA, INCLUINDO
FORNECIMENTO E TRANSPORTE DE TODOS OS MATERIAIS E COLCHÃO DE ASSENTAMENTO COM ESPESSURA 6CM</v>
      </c>
      <c r="C157" s="394"/>
      <c r="D157" s="394"/>
      <c r="E157" s="394"/>
      <c r="F157" s="394"/>
      <c r="G157" s="394"/>
      <c r="H157" s="394"/>
      <c r="I157" s="394"/>
      <c r="J157" s="394"/>
      <c r="K157" s="395"/>
    </row>
    <row r="158" spans="1:11" s="38" customFormat="1" ht="13.2">
      <c r="A158" s="49"/>
      <c r="B158" s="50"/>
      <c r="C158" s="50"/>
      <c r="D158" s="50"/>
      <c r="E158" s="50"/>
      <c r="F158" s="50"/>
      <c r="G158" s="50"/>
      <c r="H158" s="50"/>
      <c r="I158" s="50"/>
      <c r="J158" s="50"/>
      <c r="K158" s="51"/>
    </row>
    <row r="159" spans="1:11" s="38" customFormat="1" ht="13.2">
      <c r="A159" s="374" t="s">
        <v>204</v>
      </c>
      <c r="B159" s="375"/>
      <c r="C159" s="375"/>
      <c r="D159" s="375"/>
      <c r="E159" s="375"/>
      <c r="F159" s="375"/>
      <c r="G159" s="375"/>
      <c r="H159" s="375"/>
      <c r="I159" s="375"/>
      <c r="J159" s="375"/>
      <c r="K159" s="376"/>
    </row>
    <row r="160" spans="1:11" s="38" customFormat="1" ht="3" customHeight="1">
      <c r="A160" s="152"/>
      <c r="B160" s="153"/>
      <c r="C160" s="153"/>
      <c r="D160" s="153"/>
      <c r="E160" s="153"/>
      <c r="F160" s="153"/>
      <c r="G160" s="153"/>
      <c r="H160" s="153"/>
      <c r="I160" s="153"/>
      <c r="J160" s="153"/>
      <c r="K160" s="154"/>
    </row>
    <row r="161" spans="1:11" s="38" customFormat="1" ht="36">
      <c r="A161" s="48">
        <f>A137-0.6</f>
        <v>7</v>
      </c>
      <c r="B161" s="48">
        <f>B137</f>
        <v>30.55</v>
      </c>
      <c r="C161" s="48">
        <f>C137</f>
        <v>30.5</v>
      </c>
      <c r="D161" s="156">
        <f>(A161-0.6)*((B161+C161)/2)</f>
        <v>195.36</v>
      </c>
      <c r="E161" s="48">
        <f>E137-0.6</f>
        <v>7</v>
      </c>
      <c r="F161" s="48">
        <f>F137</f>
        <v>20.85</v>
      </c>
      <c r="G161" s="48">
        <f>G137</f>
        <v>20.5</v>
      </c>
      <c r="H161" s="156">
        <f>(E161-0.6)*((F161+G161)/2)</f>
        <v>132.32000000000002</v>
      </c>
      <c r="I161" s="289" t="str">
        <f>I137</f>
        <v>Área 01 extraída do Software (ANEXO A MC):</v>
      </c>
      <c r="J161" s="48" t="s">
        <v>200</v>
      </c>
      <c r="K161" s="156">
        <f>'ANEXO A MC AREA 01'!F83</f>
        <v>92.441299999999998</v>
      </c>
    </row>
    <row r="162" spans="1:11" s="56" customFormat="1" ht="3" customHeight="1">
      <c r="A162" s="386"/>
      <c r="B162" s="387"/>
      <c r="C162" s="387"/>
      <c r="D162" s="387"/>
      <c r="E162" s="387"/>
      <c r="F162" s="387"/>
      <c r="G162" s="387"/>
      <c r="H162" s="387"/>
      <c r="I162" s="387"/>
      <c r="J162" s="387"/>
      <c r="K162" s="388"/>
    </row>
    <row r="163" spans="1:11" s="38" customFormat="1" ht="36">
      <c r="A163" s="48">
        <f>A139-0.6</f>
        <v>7</v>
      </c>
      <c r="B163" s="48">
        <f>B139</f>
        <v>29.4</v>
      </c>
      <c r="C163" s="48">
        <f>C139</f>
        <v>29.45</v>
      </c>
      <c r="D163" s="156">
        <f>(A163-0.6)*((B163+C163)/2)</f>
        <v>188.32</v>
      </c>
      <c r="E163" s="57">
        <f>E139-0.6</f>
        <v>7</v>
      </c>
      <c r="F163" s="48">
        <f>F139</f>
        <v>20.65</v>
      </c>
      <c r="G163" s="48">
        <f>G139</f>
        <v>20.399999999999999</v>
      </c>
      <c r="H163" s="156">
        <f>(E163-0.6)*((F163+G163)/2)</f>
        <v>131.35999999999999</v>
      </c>
      <c r="I163" s="289" t="str">
        <f>I139</f>
        <v>Área 02 extraída do Software (ANEXO A MC):</v>
      </c>
      <c r="J163" s="48" t="s">
        <v>201</v>
      </c>
      <c r="K163" s="156">
        <f>'ANEXO A MC AREA 02'!F92</f>
        <v>93.6524</v>
      </c>
    </row>
    <row r="164" spans="1:11" s="56" customFormat="1" ht="3" customHeight="1">
      <c r="A164" s="386"/>
      <c r="B164" s="387"/>
      <c r="C164" s="387"/>
      <c r="D164" s="387"/>
      <c r="E164" s="387"/>
      <c r="F164" s="387"/>
      <c r="G164" s="387"/>
      <c r="H164" s="387"/>
      <c r="I164" s="387"/>
      <c r="J164" s="387"/>
      <c r="K164" s="388"/>
    </row>
    <row r="165" spans="1:11" s="38" customFormat="1" ht="36">
      <c r="A165" s="48">
        <f>A141-0.6</f>
        <v>7</v>
      </c>
      <c r="B165" s="48">
        <f>B141</f>
        <v>29.1</v>
      </c>
      <c r="C165" s="48">
        <f>C141</f>
        <v>29.15</v>
      </c>
      <c r="D165" s="156">
        <f>(A165-0.6)*((B165+C165)/2)</f>
        <v>186.4</v>
      </c>
      <c r="E165" s="57">
        <f>E141-0.6</f>
        <v>7</v>
      </c>
      <c r="F165" s="48">
        <f>F141</f>
        <v>21.95</v>
      </c>
      <c r="G165" s="48">
        <f>G141</f>
        <v>21.95</v>
      </c>
      <c r="H165" s="156">
        <f>(E165-0.6)*((F165+G165)/2)</f>
        <v>140.47999999999999</v>
      </c>
      <c r="I165" s="289" t="str">
        <f>I141</f>
        <v>Área 03 extraída do Software (ANEXO A MC):</v>
      </c>
      <c r="J165" s="48" t="s">
        <v>202</v>
      </c>
      <c r="K165" s="156">
        <f>'ANEXO A MC AREA 03'!F91</f>
        <v>80.797600000000003</v>
      </c>
    </row>
    <row r="166" spans="1:11" s="56" customFormat="1" ht="3" customHeight="1">
      <c r="A166" s="386"/>
      <c r="B166" s="387"/>
      <c r="C166" s="387"/>
      <c r="D166" s="387"/>
      <c r="E166" s="387"/>
      <c r="F166" s="387"/>
      <c r="G166" s="387"/>
      <c r="H166" s="387"/>
      <c r="I166" s="387"/>
      <c r="J166" s="387"/>
      <c r="K166" s="388"/>
    </row>
    <row r="167" spans="1:11" s="38" customFormat="1" ht="3" customHeight="1">
      <c r="A167" s="386"/>
      <c r="B167" s="387"/>
      <c r="C167" s="387"/>
      <c r="D167" s="387"/>
      <c r="E167" s="387"/>
      <c r="F167" s="387"/>
      <c r="G167" s="387"/>
      <c r="H167" s="387"/>
      <c r="I167" s="387"/>
      <c r="J167" s="387"/>
      <c r="K167" s="388"/>
    </row>
    <row r="168" spans="1:11" s="38" customFormat="1" ht="13.2">
      <c r="A168" s="105"/>
      <c r="B168" s="160"/>
      <c r="C168" s="160"/>
      <c r="D168" s="160"/>
      <c r="E168" s="160"/>
      <c r="F168" s="58"/>
      <c r="G168" s="58"/>
      <c r="H168" s="389" t="s">
        <v>211</v>
      </c>
      <c r="I168" s="389"/>
      <c r="J168" s="155">
        <f>D161+H161+K161+D163+H163+K163+D165+H165+K165</f>
        <v>1241.1313</v>
      </c>
      <c r="K168" s="106" t="s">
        <v>26</v>
      </c>
    </row>
    <row r="169" spans="1:11" s="38" customFormat="1" ht="3" customHeight="1">
      <c r="A169" s="386"/>
      <c r="B169" s="387"/>
      <c r="C169" s="387"/>
      <c r="D169" s="387"/>
      <c r="E169" s="387"/>
      <c r="F169" s="387"/>
      <c r="G169" s="387"/>
      <c r="H169" s="387"/>
      <c r="I169" s="387"/>
      <c r="J169" s="387"/>
      <c r="K169" s="388"/>
    </row>
    <row r="170" spans="1:11" s="38" customFormat="1" ht="15" customHeight="1">
      <c r="A170" s="374" t="s">
        <v>222</v>
      </c>
      <c r="B170" s="375"/>
      <c r="C170" s="375"/>
      <c r="D170" s="375"/>
      <c r="E170" s="375"/>
      <c r="F170" s="375"/>
      <c r="G170" s="375"/>
      <c r="H170" s="375"/>
      <c r="I170" s="375"/>
      <c r="J170" s="375"/>
      <c r="K170" s="376"/>
    </row>
    <row r="171" spans="1:11" s="38" customFormat="1" ht="3" customHeight="1">
      <c r="A171" s="262"/>
      <c r="B171" s="263"/>
      <c r="C171" s="263"/>
      <c r="D171" s="263"/>
      <c r="E171" s="263"/>
      <c r="F171" s="263"/>
      <c r="G171" s="263"/>
      <c r="H171" s="263"/>
      <c r="I171" s="263"/>
      <c r="J171" s="263"/>
      <c r="K171" s="264"/>
    </row>
    <row r="172" spans="1:11" s="38" customFormat="1" ht="15" customHeight="1">
      <c r="A172" s="48">
        <f>A149-0.6</f>
        <v>7</v>
      </c>
      <c r="B172" s="48">
        <f>B149</f>
        <v>29.15</v>
      </c>
      <c r="C172" s="48">
        <f>C149</f>
        <v>29.15</v>
      </c>
      <c r="D172" s="156">
        <f>A172*((B172+C172)/2)</f>
        <v>204.04999999999998</v>
      </c>
      <c r="E172" s="48">
        <f>E149-0.6</f>
        <v>7</v>
      </c>
      <c r="F172" s="48">
        <f>F149</f>
        <v>29.95</v>
      </c>
      <c r="G172" s="48">
        <f>G149</f>
        <v>30</v>
      </c>
      <c r="H172" s="156">
        <f>E172*((F172+G172)/2)</f>
        <v>209.82500000000002</v>
      </c>
      <c r="I172" s="48">
        <f>I149-0.6</f>
        <v>7</v>
      </c>
      <c r="J172" s="48">
        <f>J149</f>
        <v>36.6</v>
      </c>
      <c r="K172" s="48">
        <f>K149</f>
        <v>36.6</v>
      </c>
    </row>
    <row r="173" spans="1:11" s="38" customFormat="1" ht="13.2">
      <c r="A173" s="156">
        <f>I172*((J172+K172)/2)</f>
        <v>256.2</v>
      </c>
      <c r="B173" s="48">
        <f>B150-0.6</f>
        <v>7</v>
      </c>
      <c r="C173" s="48">
        <f>C150</f>
        <v>18.649999999999999</v>
      </c>
      <c r="D173" s="48">
        <f>D150</f>
        <v>18.850000000000001</v>
      </c>
      <c r="E173" s="156">
        <f>B173*((C173+D173)/2)</f>
        <v>131.25</v>
      </c>
      <c r="F173" s="265"/>
      <c r="G173" s="265"/>
      <c r="H173" s="265"/>
      <c r="I173" s="265"/>
      <c r="J173" s="265"/>
      <c r="K173" s="266"/>
    </row>
    <row r="174" spans="1:11" s="38" customFormat="1" ht="16.5" customHeight="1">
      <c r="A174" s="267"/>
      <c r="B174" s="271"/>
      <c r="C174" s="271"/>
      <c r="D174" s="272"/>
      <c r="E174" s="272"/>
      <c r="F174" s="272"/>
      <c r="G174" s="272"/>
      <c r="H174" s="389" t="s">
        <v>224</v>
      </c>
      <c r="I174" s="389"/>
      <c r="J174" s="155">
        <f>D172+H172+A173+E173</f>
        <v>801.32500000000005</v>
      </c>
      <c r="K174" s="106" t="s">
        <v>26</v>
      </c>
    </row>
    <row r="175" spans="1:11" s="38" customFormat="1" ht="3" customHeight="1">
      <c r="A175" s="49"/>
      <c r="B175" s="50"/>
      <c r="C175" s="50"/>
      <c r="D175" s="50"/>
      <c r="E175" s="50"/>
      <c r="F175" s="50"/>
      <c r="G175" s="50"/>
      <c r="H175" s="50"/>
      <c r="I175" s="50"/>
      <c r="J175" s="50"/>
      <c r="K175" s="51"/>
    </row>
    <row r="176" spans="1:11" s="38" customFormat="1" ht="24.75" customHeight="1">
      <c r="A176" s="372" t="s">
        <v>90</v>
      </c>
      <c r="B176" s="373"/>
      <c r="C176" s="373"/>
      <c r="D176" s="158">
        <f>J168+J174</f>
        <v>2042.4563000000001</v>
      </c>
      <c r="E176" s="166" t="s">
        <v>26</v>
      </c>
      <c r="F176" s="50"/>
      <c r="G176" s="50"/>
      <c r="H176" s="50"/>
      <c r="I176" s="50"/>
      <c r="J176" s="50"/>
      <c r="K176" s="51"/>
    </row>
    <row r="177" spans="1:11" s="56" customFormat="1" ht="13.2">
      <c r="A177" s="107"/>
      <c r="B177" s="58"/>
      <c r="C177" s="58"/>
      <c r="D177" s="58"/>
      <c r="E177" s="153"/>
      <c r="F177" s="59"/>
      <c r="G177" s="59"/>
      <c r="H177" s="59"/>
      <c r="I177" s="59"/>
      <c r="J177" s="59"/>
      <c r="K177" s="60"/>
    </row>
    <row r="178" spans="1:11" s="56" customFormat="1" ht="18.75" customHeight="1">
      <c r="A178" s="104" t="str">
        <f>'Planilha Orcamentária'!A28</f>
        <v>4.0</v>
      </c>
      <c r="B178" s="396" t="str">
        <f>'Planilha Orcamentária'!C28</f>
        <v>OBRAS COMPLEMENTARES</v>
      </c>
      <c r="C178" s="396"/>
      <c r="D178" s="396"/>
      <c r="E178" s="396"/>
      <c r="F178" s="396"/>
      <c r="G178" s="396"/>
      <c r="H178" s="396"/>
      <c r="I178" s="396"/>
      <c r="J178" s="396"/>
      <c r="K178" s="397"/>
    </row>
    <row r="179" spans="1:11" s="38" customFormat="1" ht="13.2">
      <c r="A179" s="49"/>
      <c r="B179" s="50"/>
      <c r="C179" s="50"/>
      <c r="D179" s="50"/>
      <c r="E179" s="50"/>
      <c r="F179" s="50"/>
      <c r="G179" s="50"/>
      <c r="H179" s="50"/>
      <c r="I179" s="50"/>
      <c r="J179" s="50"/>
      <c r="K179" s="51"/>
    </row>
    <row r="180" spans="1:11" s="38" customFormat="1" ht="30" customHeight="1">
      <c r="A180" s="165" t="str">
        <f>'Planilha Orcamentária'!A29</f>
        <v>4.1</v>
      </c>
      <c r="B180" s="394" t="str">
        <f>'Planilha Orcamentária'!C29</f>
        <v>GUIA DE MEIO-FIO, EM CONCRETO COM FCK 20MPA, PRÉ- MOLDADA, MFC-01 PADRÃO DER-MG, DIMENSÕES (12X16,7X35)CM, EXCLUSIVE SARJETA, INCLUSIVE ESCAVAÇÃO, APILOAMENTO E TRANSPORTE COM RETIRADA DO MATERIAL ESCAVADO (EM CAÇAMBA)</v>
      </c>
      <c r="C180" s="394"/>
      <c r="D180" s="394"/>
      <c r="E180" s="394"/>
      <c r="F180" s="394"/>
      <c r="G180" s="394"/>
      <c r="H180" s="394"/>
      <c r="I180" s="394"/>
      <c r="J180" s="394"/>
      <c r="K180" s="395"/>
    </row>
    <row r="181" spans="1:11" s="38" customFormat="1" ht="13.2">
      <c r="A181" s="49"/>
      <c r="B181" s="50"/>
      <c r="C181" s="50"/>
      <c r="D181" s="50"/>
      <c r="E181" s="50"/>
      <c r="F181" s="50"/>
      <c r="G181" s="50"/>
      <c r="H181" s="50"/>
      <c r="I181" s="50"/>
      <c r="J181" s="50"/>
      <c r="K181" s="51"/>
    </row>
    <row r="182" spans="1:11" s="38" customFormat="1" ht="13.2">
      <c r="A182" s="374" t="s">
        <v>206</v>
      </c>
      <c r="B182" s="375"/>
      <c r="C182" s="375"/>
      <c r="D182" s="375"/>
      <c r="E182" s="375"/>
      <c r="F182" s="375"/>
      <c r="G182" s="375"/>
      <c r="H182" s="375"/>
      <c r="I182" s="375"/>
      <c r="J182" s="375"/>
      <c r="K182" s="376"/>
    </row>
    <row r="183" spans="1:11" s="38" customFormat="1" ht="3" customHeight="1">
      <c r="A183" s="152"/>
      <c r="B183" s="153"/>
      <c r="C183" s="153"/>
      <c r="D183" s="153"/>
      <c r="E183" s="153"/>
      <c r="F183" s="153"/>
      <c r="G183" s="153"/>
      <c r="H183" s="153"/>
      <c r="I183" s="153"/>
      <c r="J183" s="153"/>
      <c r="K183" s="154"/>
    </row>
    <row r="184" spans="1:11" s="459" customFormat="1" ht="12.75" customHeight="1">
      <c r="A184" s="122">
        <v>30.55</v>
      </c>
      <c r="B184" s="122">
        <v>30.5</v>
      </c>
      <c r="C184" s="122">
        <v>20.85</v>
      </c>
      <c r="D184" s="216">
        <v>20.5</v>
      </c>
      <c r="E184" s="157">
        <f>SUM(A184:D184)</f>
        <v>102.4</v>
      </c>
      <c r="F184" s="458"/>
      <c r="I184" s="458"/>
      <c r="J184" s="458"/>
      <c r="K184" s="460"/>
    </row>
    <row r="185" spans="1:11" s="38" customFormat="1" ht="3" customHeight="1">
      <c r="A185" s="152"/>
      <c r="B185" s="153"/>
      <c r="C185" s="153"/>
      <c r="D185" s="153"/>
      <c r="E185" s="153"/>
      <c r="F185" s="153"/>
      <c r="G185" s="153"/>
      <c r="H185" s="153"/>
      <c r="I185" s="153"/>
      <c r="J185" s="153"/>
      <c r="K185" s="154"/>
    </row>
    <row r="186" spans="1:11" s="38" customFormat="1" ht="13.2">
      <c r="A186" s="374" t="s">
        <v>257</v>
      </c>
      <c r="B186" s="375"/>
      <c r="C186" s="375"/>
      <c r="D186" s="375"/>
      <c r="E186" s="375"/>
      <c r="F186" s="375"/>
      <c r="G186" s="375"/>
      <c r="H186" s="375"/>
      <c r="I186" s="375"/>
      <c r="J186" s="375"/>
      <c r="K186" s="376"/>
    </row>
    <row r="187" spans="1:11" s="38" customFormat="1" ht="3" customHeight="1">
      <c r="A187" s="152"/>
      <c r="B187" s="153"/>
      <c r="C187" s="153"/>
      <c r="D187" s="153"/>
      <c r="E187" s="153"/>
      <c r="F187" s="153"/>
      <c r="G187" s="153"/>
      <c r="H187" s="153"/>
      <c r="I187" s="153"/>
      <c r="J187" s="153"/>
      <c r="K187" s="154"/>
    </row>
    <row r="188" spans="1:11" s="459" customFormat="1" ht="12.75" customHeight="1">
      <c r="A188" s="122">
        <v>12.65</v>
      </c>
      <c r="B188" s="122">
        <v>12.85</v>
      </c>
      <c r="C188" s="157">
        <f>SUM(A188:B188)</f>
        <v>25.5</v>
      </c>
      <c r="D188" s="458"/>
      <c r="E188" s="458"/>
      <c r="F188" s="458"/>
      <c r="G188" s="461"/>
      <c r="I188" s="458"/>
      <c r="J188" s="458"/>
      <c r="K188" s="460"/>
    </row>
    <row r="189" spans="1:11" s="38" customFormat="1" ht="3" customHeight="1">
      <c r="A189" s="152"/>
      <c r="B189" s="153"/>
      <c r="C189" s="153"/>
      <c r="D189" s="153"/>
      <c r="E189" s="153"/>
      <c r="F189" s="153"/>
      <c r="G189" s="153"/>
      <c r="H189" s="153"/>
      <c r="I189" s="153"/>
      <c r="J189" s="153"/>
      <c r="K189" s="154"/>
    </row>
    <row r="190" spans="1:11" s="56" customFormat="1" ht="3" customHeight="1">
      <c r="A190" s="107"/>
      <c r="B190" s="58"/>
      <c r="C190" s="58"/>
      <c r="D190" s="58"/>
      <c r="E190" s="153"/>
      <c r="F190" s="59"/>
      <c r="G190" s="59"/>
      <c r="H190" s="58"/>
      <c r="I190" s="58"/>
      <c r="J190" s="58"/>
      <c r="K190" s="154"/>
    </row>
    <row r="191" spans="1:11" s="56" customFormat="1" ht="13.2">
      <c r="A191" s="372" t="s">
        <v>92</v>
      </c>
      <c r="B191" s="373"/>
      <c r="C191" s="373"/>
      <c r="D191" s="120"/>
      <c r="E191" s="120"/>
      <c r="F191" s="58"/>
      <c r="G191" s="121"/>
      <c r="I191" s="58"/>
      <c r="J191" s="58"/>
      <c r="K191" s="154"/>
    </row>
    <row r="192" spans="1:11" s="56" customFormat="1" ht="3" customHeight="1">
      <c r="A192" s="372"/>
      <c r="B192" s="373"/>
      <c r="C192" s="373"/>
      <c r="D192" s="58"/>
      <c r="E192" s="153"/>
      <c r="F192" s="59"/>
      <c r="G192" s="59"/>
      <c r="H192" s="58"/>
      <c r="I192" s="58"/>
      <c r="J192" s="58"/>
      <c r="K192" s="154"/>
    </row>
    <row r="193" spans="1:11" s="56" customFormat="1" ht="48">
      <c r="A193" s="120" t="s">
        <v>205</v>
      </c>
      <c r="B193" s="120" t="s">
        <v>207</v>
      </c>
      <c r="C193" s="120" t="s">
        <v>208</v>
      </c>
      <c r="D193" s="120" t="s">
        <v>209</v>
      </c>
      <c r="E193" s="120" t="s">
        <v>210</v>
      </c>
      <c r="F193" s="120" t="s">
        <v>223</v>
      </c>
      <c r="G193" s="58" t="s">
        <v>93</v>
      </c>
      <c r="I193" s="58"/>
      <c r="J193" s="58"/>
      <c r="K193" s="154"/>
    </row>
    <row r="194" spans="1:11" s="56" customFormat="1" ht="12.75" customHeight="1">
      <c r="A194" s="122">
        <v>7.6</v>
      </c>
      <c r="B194" s="122">
        <f>7.6</f>
        <v>7.6</v>
      </c>
      <c r="C194" s="122">
        <f>7.6*2</f>
        <v>15.2</v>
      </c>
      <c r="D194" s="122">
        <v>7.6</v>
      </c>
      <c r="E194" s="216">
        <v>7.6</v>
      </c>
      <c r="F194" s="216">
        <v>7.6</v>
      </c>
      <c r="G194" s="157">
        <f>A194+B194+C194+D194+E194+F194</f>
        <v>53.2</v>
      </c>
      <c r="I194" s="58"/>
      <c r="J194" s="58"/>
      <c r="K194" s="154"/>
    </row>
    <row r="195" spans="1:11" s="56" customFormat="1" ht="3" customHeight="1">
      <c r="A195" s="107"/>
      <c r="B195" s="58"/>
      <c r="C195" s="58"/>
      <c r="D195" s="58"/>
      <c r="E195" s="58"/>
      <c r="F195" s="58"/>
      <c r="G195" s="58"/>
      <c r="H195" s="58"/>
      <c r="I195" s="58"/>
      <c r="J195" s="58"/>
      <c r="K195" s="154"/>
    </row>
    <row r="196" spans="1:11" s="56" customFormat="1" ht="30.75" customHeight="1">
      <c r="A196" s="372" t="s">
        <v>258</v>
      </c>
      <c r="B196" s="462"/>
      <c r="C196" s="464">
        <f>G194+C188+E184</f>
        <v>181.10000000000002</v>
      </c>
      <c r="D196" s="463" t="s">
        <v>32</v>
      </c>
      <c r="F196" s="58"/>
      <c r="G196" s="58"/>
      <c r="H196" s="58"/>
      <c r="I196" s="58"/>
      <c r="J196" s="58"/>
      <c r="K196" s="154"/>
    </row>
    <row r="197" spans="1:11" s="38" customFormat="1" ht="13.2">
      <c r="A197" s="49"/>
      <c r="B197" s="50"/>
      <c r="C197" s="50"/>
      <c r="D197" s="50"/>
      <c r="E197" s="50"/>
      <c r="F197" s="50"/>
      <c r="G197" s="50"/>
      <c r="H197" s="50"/>
      <c r="I197" s="50"/>
      <c r="J197" s="50"/>
      <c r="K197" s="51"/>
    </row>
    <row r="198" spans="1:11" s="38" customFormat="1" ht="30" customHeight="1">
      <c r="A198" s="165" t="str">
        <f>'Planilha Orcamentária'!A30</f>
        <v>4.2</v>
      </c>
      <c r="B198" s="394" t="str">
        <f>'Planilha Orcamentária'!C30</f>
        <v>SARJETA DE CONCRETO URBANO (SCU), TIPO 1, COM FCK 15 MPA, LARGURA DE 30CM COM INCLINAÇÃO DE 3%, ESP. 10CM, PADRÃO DEER-MG, EXCLUSIVE MEIO-FIO, INCLUSIVE ESCAVAÇÃO, APILOAMENTO E TRANSPORTE COM RETIRADA DO MATERIAL ESCAVADO (EM CAÇAMBA)</v>
      </c>
      <c r="C198" s="394"/>
      <c r="D198" s="394"/>
      <c r="E198" s="394"/>
      <c r="F198" s="394"/>
      <c r="G198" s="394"/>
      <c r="H198" s="394"/>
      <c r="I198" s="394"/>
      <c r="J198" s="394"/>
      <c r="K198" s="395"/>
    </row>
    <row r="199" spans="1:11" s="38" customFormat="1" ht="13.2">
      <c r="A199" s="49"/>
      <c r="B199" s="50"/>
      <c r="C199" s="50"/>
      <c r="D199" s="50"/>
      <c r="E199" s="50"/>
      <c r="F199" s="50"/>
      <c r="G199" s="50"/>
      <c r="H199" s="50"/>
      <c r="I199" s="50"/>
      <c r="J199" s="50"/>
      <c r="K199" s="51"/>
    </row>
    <row r="200" spans="1:11" s="38" customFormat="1" ht="13.2">
      <c r="A200" s="374" t="s">
        <v>206</v>
      </c>
      <c r="B200" s="375"/>
      <c r="C200" s="375"/>
      <c r="D200" s="375"/>
      <c r="E200" s="375"/>
      <c r="F200" s="375"/>
      <c r="G200" s="375"/>
      <c r="H200" s="375"/>
      <c r="I200" s="375"/>
      <c r="J200" s="375"/>
      <c r="K200" s="376"/>
    </row>
    <row r="201" spans="1:11" s="38" customFormat="1" ht="13.2">
      <c r="A201" s="49"/>
      <c r="B201" s="50"/>
      <c r="C201" s="50"/>
      <c r="D201" s="50"/>
      <c r="E201" s="50"/>
      <c r="F201" s="50"/>
      <c r="G201" s="50"/>
      <c r="H201" s="50"/>
      <c r="I201" s="50"/>
      <c r="J201" s="50"/>
      <c r="K201" s="51"/>
    </row>
    <row r="202" spans="1:11" s="38" customFormat="1" ht="13.2">
      <c r="A202" s="48">
        <f>B161</f>
        <v>30.55</v>
      </c>
      <c r="B202" s="48">
        <f>C161</f>
        <v>30.5</v>
      </c>
      <c r="C202" s="156">
        <f>A202+B202</f>
        <v>61.05</v>
      </c>
      <c r="D202" s="48">
        <f>F161</f>
        <v>20.85</v>
      </c>
      <c r="E202" s="48">
        <f>G161</f>
        <v>20.5</v>
      </c>
      <c r="F202" s="156">
        <f>D202+E202</f>
        <v>41.35</v>
      </c>
      <c r="G202" s="48">
        <v>1.9</v>
      </c>
      <c r="H202" s="48">
        <v>4</v>
      </c>
      <c r="I202" s="156">
        <f>G202*H202</f>
        <v>7.6</v>
      </c>
      <c r="J202" s="48">
        <f>B163</f>
        <v>29.4</v>
      </c>
      <c r="K202" s="48">
        <f>C163</f>
        <v>29.45</v>
      </c>
    </row>
    <row r="203" spans="1:11" s="56" customFormat="1" ht="3" customHeight="1">
      <c r="A203" s="386"/>
      <c r="B203" s="387"/>
      <c r="C203" s="387"/>
      <c r="D203" s="387"/>
      <c r="E203" s="387"/>
      <c r="F203" s="387"/>
      <c r="G203" s="387"/>
      <c r="H203" s="387"/>
      <c r="I203" s="387"/>
      <c r="J203" s="387"/>
      <c r="K203" s="388"/>
    </row>
    <row r="204" spans="1:11" s="38" customFormat="1" ht="13.2">
      <c r="A204" s="156">
        <f>J202+K202</f>
        <v>58.849999999999994</v>
      </c>
      <c r="B204" s="48">
        <f>F163</f>
        <v>20.65</v>
      </c>
      <c r="C204" s="48">
        <f>G163</f>
        <v>20.399999999999999</v>
      </c>
      <c r="D204" s="156">
        <f>B204+C204</f>
        <v>41.05</v>
      </c>
      <c r="E204" s="48">
        <v>1.9</v>
      </c>
      <c r="F204" s="48">
        <v>4</v>
      </c>
      <c r="G204" s="156">
        <f>E204*F204</f>
        <v>7.6</v>
      </c>
      <c r="H204" s="48">
        <f>B165</f>
        <v>29.1</v>
      </c>
      <c r="I204" s="48">
        <f>C165</f>
        <v>29.15</v>
      </c>
      <c r="J204" s="156">
        <f>H204+I204</f>
        <v>58.25</v>
      </c>
      <c r="K204" s="48">
        <f>F165</f>
        <v>21.95</v>
      </c>
    </row>
    <row r="205" spans="1:11" s="56" customFormat="1" ht="3" customHeight="1">
      <c r="A205" s="386"/>
      <c r="B205" s="387"/>
      <c r="C205" s="387"/>
      <c r="D205" s="387"/>
      <c r="E205" s="387"/>
      <c r="F205" s="387"/>
      <c r="G205" s="387"/>
      <c r="H205" s="387"/>
      <c r="I205" s="387"/>
      <c r="J205" s="387"/>
      <c r="K205" s="388"/>
    </row>
    <row r="206" spans="1:11" s="38" customFormat="1" ht="13.2">
      <c r="A206" s="48">
        <f>G165</f>
        <v>21.95</v>
      </c>
      <c r="B206" s="156">
        <f>A206+K204</f>
        <v>43.9</v>
      </c>
      <c r="C206" s="48">
        <v>1.9</v>
      </c>
      <c r="D206" s="48">
        <v>2</v>
      </c>
      <c r="E206" s="156">
        <f>C206*D206</f>
        <v>3.8</v>
      </c>
      <c r="F206" s="48">
        <v>10</v>
      </c>
      <c r="G206" s="156">
        <f>F206</f>
        <v>10</v>
      </c>
      <c r="H206" s="58"/>
      <c r="I206" s="58"/>
      <c r="J206" s="58"/>
      <c r="K206" s="58"/>
    </row>
    <row r="207" spans="1:11" s="56" customFormat="1" ht="3" customHeight="1">
      <c r="A207" s="386"/>
      <c r="B207" s="387"/>
      <c r="C207" s="387"/>
      <c r="D207" s="387"/>
      <c r="E207" s="387"/>
      <c r="F207" s="387"/>
      <c r="G207" s="387"/>
      <c r="H207" s="387"/>
      <c r="I207" s="387"/>
      <c r="J207" s="387"/>
      <c r="K207" s="388"/>
    </row>
    <row r="208" spans="1:11" s="38" customFormat="1" ht="13.2">
      <c r="A208" s="105"/>
      <c r="B208" s="160"/>
      <c r="C208" s="160"/>
      <c r="D208" s="160"/>
      <c r="E208" s="160"/>
      <c r="F208" s="58"/>
      <c r="G208" s="58"/>
      <c r="H208" s="389" t="s">
        <v>211</v>
      </c>
      <c r="I208" s="389"/>
      <c r="J208" s="155">
        <f>C202+F202+I202+A204+D204+G204+J204+B206+E206+G206</f>
        <v>333.45</v>
      </c>
      <c r="K208" s="106" t="s">
        <v>32</v>
      </c>
    </row>
    <row r="209" spans="1:11" s="38" customFormat="1" ht="13.2">
      <c r="A209" s="105"/>
      <c r="B209" s="160"/>
      <c r="C209" s="160"/>
      <c r="D209" s="160"/>
      <c r="E209" s="160"/>
      <c r="F209" s="58"/>
      <c r="G209" s="58"/>
      <c r="H209" s="161"/>
      <c r="I209" s="161"/>
      <c r="J209" s="161"/>
      <c r="K209" s="276"/>
    </row>
    <row r="210" spans="1:11" s="38" customFormat="1" ht="15" customHeight="1">
      <c r="A210" s="374" t="s">
        <v>222</v>
      </c>
      <c r="B210" s="375"/>
      <c r="C210" s="375"/>
      <c r="D210" s="375"/>
      <c r="E210" s="375"/>
      <c r="F210" s="375"/>
      <c r="G210" s="375"/>
      <c r="H210" s="375"/>
      <c r="I210" s="375"/>
      <c r="J210" s="375"/>
      <c r="K210" s="376"/>
    </row>
    <row r="211" spans="1:11" s="38" customFormat="1" ht="13.2">
      <c r="A211" s="105"/>
      <c r="B211" s="160"/>
      <c r="C211" s="160"/>
      <c r="D211" s="160"/>
      <c r="E211" s="160"/>
      <c r="F211" s="58"/>
      <c r="G211" s="58"/>
      <c r="H211" s="161"/>
      <c r="I211" s="161"/>
      <c r="J211" s="161"/>
      <c r="K211" s="276"/>
    </row>
    <row r="212" spans="1:11" s="38" customFormat="1" ht="13.2">
      <c r="A212" s="48">
        <f>B172</f>
        <v>29.15</v>
      </c>
      <c r="B212" s="48">
        <f>C172</f>
        <v>29.15</v>
      </c>
      <c r="C212" s="156">
        <f>A212+B212</f>
        <v>58.3</v>
      </c>
      <c r="D212" s="48">
        <f>F172</f>
        <v>29.95</v>
      </c>
      <c r="E212" s="48">
        <f>G172</f>
        <v>30</v>
      </c>
      <c r="F212" s="156">
        <f>D212+E212</f>
        <v>59.95</v>
      </c>
      <c r="G212" s="48">
        <f>J172</f>
        <v>36.6</v>
      </c>
      <c r="H212" s="48">
        <f>K172</f>
        <v>36.6</v>
      </c>
      <c r="I212" s="156">
        <f>G212+H212</f>
        <v>73.2</v>
      </c>
      <c r="J212" s="48">
        <f>C173</f>
        <v>18.649999999999999</v>
      </c>
      <c r="K212" s="48">
        <f>D173</f>
        <v>18.850000000000001</v>
      </c>
    </row>
    <row r="213" spans="1:11" s="56" customFormat="1" ht="3" customHeight="1">
      <c r="A213" s="386"/>
      <c r="B213" s="387"/>
      <c r="C213" s="387"/>
      <c r="D213" s="387"/>
      <c r="E213" s="387"/>
      <c r="F213" s="387"/>
      <c r="G213" s="387"/>
      <c r="H213" s="387"/>
      <c r="I213" s="387"/>
      <c r="J213" s="387"/>
      <c r="K213" s="388"/>
    </row>
    <row r="214" spans="1:11" s="38" customFormat="1" ht="13.2">
      <c r="A214" s="156">
        <f>J212+K212</f>
        <v>37.5</v>
      </c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</row>
    <row r="215" spans="1:11" s="38" customFormat="1" ht="13.2">
      <c r="A215" s="105"/>
      <c r="B215" s="160"/>
      <c r="C215" s="160"/>
      <c r="D215" s="160"/>
      <c r="E215" s="160"/>
      <c r="F215" s="58"/>
      <c r="G215" s="58"/>
      <c r="H215" s="389" t="s">
        <v>224</v>
      </c>
      <c r="I215" s="389"/>
      <c r="J215" s="155">
        <f>C212+F212+I212+A214</f>
        <v>228.95</v>
      </c>
      <c r="K215" s="106" t="s">
        <v>32</v>
      </c>
    </row>
    <row r="216" spans="1:11" s="56" customFormat="1" ht="3" customHeight="1">
      <c r="A216" s="386"/>
      <c r="B216" s="387"/>
      <c r="C216" s="387"/>
      <c r="D216" s="387"/>
      <c r="E216" s="387"/>
      <c r="F216" s="387"/>
      <c r="G216" s="387"/>
      <c r="H216" s="387"/>
      <c r="I216" s="387"/>
      <c r="J216" s="387"/>
      <c r="K216" s="388"/>
    </row>
    <row r="217" spans="1:11" s="38" customFormat="1" ht="22.2" customHeight="1">
      <c r="A217" s="372" t="s">
        <v>225</v>
      </c>
      <c r="B217" s="373"/>
      <c r="C217" s="373"/>
      <c r="D217" s="158">
        <f>J215+J208</f>
        <v>562.4</v>
      </c>
      <c r="E217" s="166" t="s">
        <v>32</v>
      </c>
      <c r="F217" s="50"/>
      <c r="G217" s="50"/>
      <c r="H217" s="50"/>
      <c r="I217" s="50"/>
      <c r="J217" s="50"/>
      <c r="K217" s="51"/>
    </row>
    <row r="218" spans="1:11" s="38" customFormat="1" ht="13.2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62"/>
    </row>
    <row r="219" spans="1:11" ht="15" customHeight="1">
      <c r="A219" s="49"/>
      <c r="B219" s="50"/>
      <c r="C219" s="50"/>
      <c r="D219" s="50"/>
      <c r="E219" s="50"/>
      <c r="F219" s="50"/>
      <c r="G219" s="50"/>
      <c r="H219" s="50"/>
      <c r="I219" s="50"/>
      <c r="J219" s="50"/>
      <c r="K219" s="51"/>
    </row>
    <row r="220" spans="1:11" ht="15" customHeight="1">
      <c r="A220" s="49"/>
      <c r="B220" s="50"/>
      <c r="C220" s="50"/>
      <c r="D220" s="50"/>
      <c r="E220" s="50"/>
      <c r="F220" s="50"/>
      <c r="G220" s="50"/>
      <c r="H220" s="50"/>
      <c r="I220" s="50"/>
      <c r="J220" s="50"/>
      <c r="K220" s="51"/>
    </row>
    <row r="221" spans="1:11" ht="15" customHeight="1">
      <c r="A221" s="63"/>
      <c r="B221" s="64"/>
      <c r="C221" s="65"/>
      <c r="D221" s="65"/>
      <c r="E221" s="162"/>
      <c r="F221" s="162"/>
      <c r="G221" s="162"/>
      <c r="H221" s="413"/>
      <c r="I221" s="413"/>
      <c r="J221" s="413"/>
      <c r="K221" s="123"/>
    </row>
    <row r="222" spans="1:11" ht="15" customHeight="1">
      <c r="A222" s="63"/>
      <c r="B222" s="414" t="str">
        <f>'Planilha Orcamentária'!B36</f>
        <v>Priscila Cristina de Paula</v>
      </c>
      <c r="C222" s="414"/>
      <c r="D222" s="414"/>
      <c r="E222" s="162"/>
      <c r="F222" s="162"/>
      <c r="G222" s="412" t="str">
        <f>'Planilha Orcamentária'!B41</f>
        <v>José Francisco Matos e Silva</v>
      </c>
      <c r="H222" s="412"/>
      <c r="I222" s="412"/>
      <c r="K222" s="123"/>
    </row>
    <row r="223" spans="1:11" ht="15" customHeight="1">
      <c r="A223" s="67"/>
      <c r="B223" s="411" t="str">
        <f>'Planilha Orcamentária'!B38</f>
        <v>Engenheira Civil</v>
      </c>
      <c r="C223" s="411"/>
      <c r="D223" s="411"/>
      <c r="E223" s="74"/>
      <c r="G223" s="415" t="str">
        <f>'Planilha Orcamentária'!B42</f>
        <v>Prefeito Municipal</v>
      </c>
      <c r="H223" s="415"/>
      <c r="I223" s="415"/>
      <c r="J223" s="69"/>
      <c r="K223" s="124"/>
    </row>
    <row r="224" spans="1:11" ht="15" customHeight="1">
      <c r="A224" s="67"/>
      <c r="B224" s="411" t="s">
        <v>141</v>
      </c>
      <c r="C224" s="411"/>
      <c r="D224" s="411"/>
      <c r="E224" s="74"/>
      <c r="G224" s="74"/>
      <c r="H224" s="74"/>
      <c r="I224" s="69"/>
      <c r="J224" s="69"/>
      <c r="K224" s="124"/>
    </row>
    <row r="225" spans="1:11" ht="15" customHeight="1">
      <c r="A225" s="70"/>
      <c r="B225" s="71"/>
      <c r="C225" s="72"/>
      <c r="D225" s="72"/>
      <c r="E225" s="72"/>
      <c r="F225" s="71"/>
      <c r="G225" s="72"/>
      <c r="H225" s="72"/>
      <c r="I225" s="73"/>
      <c r="J225" s="73"/>
      <c r="K225" s="125"/>
    </row>
    <row r="226" spans="1:11" ht="15" customHeight="1">
      <c r="A226" s="74"/>
      <c r="C226" s="74"/>
      <c r="D226" s="74"/>
      <c r="E226" s="74"/>
      <c r="G226" s="74"/>
      <c r="H226" s="74"/>
      <c r="I226" s="69"/>
      <c r="J226" s="69"/>
      <c r="K226" s="74"/>
    </row>
    <row r="227" spans="1:11" ht="15" customHeight="1">
      <c r="A227" s="74"/>
      <c r="C227" s="74"/>
      <c r="D227" s="74"/>
      <c r="E227" s="74"/>
      <c r="G227" s="74"/>
      <c r="H227" s="74"/>
      <c r="I227" s="69"/>
      <c r="J227" s="69"/>
      <c r="K227" s="74"/>
    </row>
    <row r="228" spans="1:11" ht="15" customHeight="1">
      <c r="A228" s="74"/>
      <c r="C228" s="74"/>
      <c r="D228" s="74"/>
      <c r="E228" s="74"/>
      <c r="G228" s="74"/>
      <c r="H228" s="74"/>
      <c r="I228" s="69"/>
      <c r="J228" s="69"/>
      <c r="K228" s="74"/>
    </row>
    <row r="229" spans="1:11" ht="15" customHeight="1">
      <c r="A229" s="74"/>
      <c r="C229" s="74"/>
      <c r="D229" s="74"/>
      <c r="E229" s="74"/>
      <c r="G229" s="74"/>
      <c r="H229" s="74"/>
      <c r="I229" s="69"/>
      <c r="J229" s="69"/>
      <c r="K229" s="74"/>
    </row>
    <row r="230" spans="1:11" ht="15" customHeight="1">
      <c r="A230" s="74"/>
      <c r="C230" s="74"/>
      <c r="D230" s="74"/>
      <c r="E230" s="74"/>
      <c r="G230" s="74"/>
      <c r="H230" s="74"/>
      <c r="I230" s="69"/>
      <c r="J230" s="69"/>
      <c r="K230" s="74"/>
    </row>
    <row r="231" spans="1:11" ht="15" customHeight="1">
      <c r="A231" s="74"/>
      <c r="C231" s="74"/>
      <c r="D231" s="74"/>
      <c r="E231" s="74"/>
      <c r="G231" s="74"/>
      <c r="H231" s="74"/>
      <c r="I231" s="69"/>
      <c r="J231" s="69"/>
      <c r="K231" s="74"/>
    </row>
    <row r="232" spans="1:11" ht="15" customHeight="1">
      <c r="A232" s="74"/>
      <c r="C232" s="74"/>
      <c r="D232" s="74"/>
      <c r="E232" s="74"/>
      <c r="G232" s="74"/>
      <c r="H232" s="74"/>
      <c r="I232" s="69"/>
      <c r="J232" s="69"/>
      <c r="K232" s="74"/>
    </row>
    <row r="233" spans="1:11" ht="15" customHeight="1">
      <c r="A233" s="74"/>
      <c r="C233" s="74"/>
      <c r="D233" s="74"/>
      <c r="E233" s="74"/>
      <c r="G233" s="74"/>
      <c r="H233" s="74"/>
      <c r="I233" s="69"/>
      <c r="J233" s="69"/>
      <c r="K233" s="74"/>
    </row>
    <row r="234" spans="1:11" ht="15" customHeight="1">
      <c r="A234" s="74"/>
      <c r="C234" s="74"/>
      <c r="D234" s="74"/>
      <c r="E234" s="74"/>
      <c r="G234" s="74"/>
      <c r="H234" s="74"/>
      <c r="I234" s="69"/>
      <c r="J234" s="69"/>
      <c r="K234" s="74"/>
    </row>
    <row r="235" spans="1:11" ht="15" customHeight="1">
      <c r="A235" s="74"/>
      <c r="C235" s="74"/>
      <c r="D235" s="74"/>
      <c r="E235" s="74"/>
      <c r="G235" s="74"/>
      <c r="H235" s="74"/>
      <c r="I235" s="69"/>
      <c r="J235" s="69"/>
      <c r="K235" s="74"/>
    </row>
    <row r="236" spans="1:11" ht="15" customHeight="1">
      <c r="A236" s="74"/>
      <c r="C236" s="74"/>
      <c r="D236" s="74"/>
      <c r="E236" s="74"/>
      <c r="G236" s="74"/>
      <c r="H236" s="74"/>
      <c r="I236" s="69"/>
      <c r="J236" s="69"/>
      <c r="K236" s="74"/>
    </row>
    <row r="237" spans="1:11" ht="15" customHeight="1">
      <c r="A237" s="74"/>
      <c r="C237" s="74"/>
      <c r="D237" s="74"/>
      <c r="E237" s="74"/>
      <c r="G237" s="74"/>
      <c r="H237" s="74"/>
      <c r="I237" s="69"/>
      <c r="J237" s="69"/>
      <c r="K237" s="74"/>
    </row>
    <row r="238" spans="1:11" ht="15" customHeight="1">
      <c r="A238" s="74"/>
      <c r="C238" s="74"/>
      <c r="D238" s="74"/>
      <c r="E238" s="74"/>
      <c r="G238" s="74"/>
      <c r="H238" s="74"/>
      <c r="I238" s="69"/>
      <c r="J238" s="69"/>
      <c r="K238" s="74"/>
    </row>
    <row r="239" spans="1:11" ht="15" customHeight="1">
      <c r="A239" s="74"/>
      <c r="C239" s="74"/>
      <c r="D239" s="74"/>
      <c r="E239" s="74"/>
      <c r="G239" s="74"/>
      <c r="H239" s="74"/>
      <c r="I239" s="69"/>
      <c r="J239" s="69"/>
      <c r="K239" s="74"/>
    </row>
    <row r="240" spans="1:11" ht="15" customHeight="1">
      <c r="A240" s="74"/>
      <c r="C240" s="74"/>
      <c r="D240" s="74"/>
      <c r="E240" s="74"/>
      <c r="G240" s="74"/>
      <c r="H240" s="74"/>
      <c r="I240" s="69"/>
      <c r="J240" s="69"/>
      <c r="K240" s="74"/>
    </row>
    <row r="241" spans="1:11" ht="15" customHeight="1">
      <c r="A241" s="74"/>
      <c r="C241" s="74"/>
      <c r="D241" s="74"/>
      <c r="E241" s="74"/>
      <c r="G241" s="74"/>
      <c r="H241" s="74"/>
      <c r="I241" s="69"/>
      <c r="J241" s="69"/>
      <c r="K241" s="74"/>
    </row>
    <row r="242" spans="1:11" ht="15" customHeight="1">
      <c r="A242" s="74"/>
      <c r="C242" s="74"/>
      <c r="D242" s="74"/>
      <c r="E242" s="74"/>
      <c r="G242" s="74"/>
      <c r="H242" s="74"/>
      <c r="I242" s="69"/>
      <c r="J242" s="69"/>
      <c r="K242" s="74"/>
    </row>
    <row r="243" spans="1:11" ht="15" customHeight="1">
      <c r="A243" s="74"/>
      <c r="C243" s="74"/>
      <c r="D243" s="74"/>
      <c r="E243" s="74"/>
      <c r="G243" s="74"/>
      <c r="H243" s="74"/>
      <c r="I243" s="69"/>
      <c r="J243" s="69"/>
      <c r="K243" s="74"/>
    </row>
    <row r="244" spans="1:11" ht="15" customHeight="1">
      <c r="A244" s="74"/>
      <c r="C244" s="74"/>
      <c r="D244" s="74"/>
      <c r="E244" s="74"/>
      <c r="G244" s="74"/>
      <c r="H244" s="74"/>
      <c r="I244" s="69"/>
      <c r="J244" s="69"/>
      <c r="K244" s="74"/>
    </row>
    <row r="245" spans="1:11" ht="15" customHeight="1">
      <c r="A245" s="74"/>
      <c r="C245" s="74"/>
      <c r="D245" s="74"/>
      <c r="E245" s="74"/>
      <c r="G245" s="74"/>
      <c r="H245" s="74"/>
      <c r="I245" s="69"/>
      <c r="J245" s="69"/>
      <c r="K245" s="74"/>
    </row>
    <row r="246" spans="1:11" ht="15" customHeight="1">
      <c r="A246" s="74"/>
      <c r="C246" s="74"/>
      <c r="D246" s="74"/>
      <c r="E246" s="74"/>
      <c r="G246" s="74"/>
      <c r="H246" s="74"/>
      <c r="I246" s="69"/>
      <c r="J246" s="69"/>
    </row>
    <row r="247" spans="1:11" ht="15" customHeight="1">
      <c r="A247" s="74"/>
      <c r="C247" s="74"/>
      <c r="D247" s="74"/>
      <c r="E247" s="74"/>
      <c r="G247" s="74"/>
      <c r="H247" s="74"/>
      <c r="I247" s="69"/>
      <c r="J247" s="69"/>
    </row>
    <row r="248" spans="1:11" ht="15" customHeight="1">
      <c r="A248" s="74"/>
      <c r="C248" s="74"/>
      <c r="D248" s="74"/>
      <c r="E248" s="74"/>
      <c r="G248" s="74"/>
      <c r="H248" s="74"/>
      <c r="I248" s="69"/>
      <c r="J248" s="69"/>
    </row>
    <row r="249" spans="1:11" ht="15" customHeight="1">
      <c r="A249" s="74"/>
      <c r="C249" s="74"/>
      <c r="D249" s="74"/>
      <c r="E249" s="74"/>
      <c r="G249" s="74"/>
      <c r="H249" s="74"/>
      <c r="I249" s="69"/>
      <c r="J249" s="69"/>
    </row>
    <row r="250" spans="1:11" ht="15" customHeight="1">
      <c r="A250" s="74"/>
      <c r="C250" s="74"/>
      <c r="D250" s="74"/>
      <c r="E250" s="74"/>
      <c r="G250" s="74"/>
      <c r="H250" s="74"/>
      <c r="I250" s="69"/>
      <c r="J250" s="69"/>
    </row>
    <row r="251" spans="1:11" ht="15" customHeight="1">
      <c r="A251" s="74"/>
      <c r="C251" s="74"/>
      <c r="D251" s="74"/>
      <c r="E251" s="74"/>
      <c r="G251" s="74"/>
      <c r="H251" s="74"/>
      <c r="I251" s="69"/>
      <c r="J251" s="69"/>
    </row>
    <row r="252" spans="1:11" ht="15" customHeight="1">
      <c r="A252" s="74"/>
      <c r="C252" s="74"/>
      <c r="D252" s="74"/>
      <c r="E252" s="74"/>
      <c r="G252" s="74"/>
      <c r="H252" s="74"/>
      <c r="I252" s="69"/>
      <c r="J252" s="69"/>
    </row>
    <row r="253" spans="1:11" ht="15" customHeight="1">
      <c r="A253" s="74"/>
      <c r="C253" s="74"/>
      <c r="D253" s="74"/>
      <c r="E253" s="74"/>
      <c r="G253" s="74"/>
      <c r="H253" s="74"/>
      <c r="I253" s="69"/>
      <c r="J253" s="69"/>
    </row>
    <row r="254" spans="1:11" ht="15" customHeight="1">
      <c r="A254" s="74"/>
      <c r="C254" s="74"/>
      <c r="D254" s="74"/>
      <c r="E254" s="74"/>
      <c r="G254" s="74"/>
      <c r="H254" s="74"/>
      <c r="I254" s="69"/>
      <c r="J254" s="69"/>
    </row>
    <row r="255" spans="1:11" ht="15" customHeight="1">
      <c r="A255" s="74"/>
      <c r="C255" s="74"/>
      <c r="D255" s="74"/>
      <c r="E255" s="74"/>
      <c r="G255" s="74"/>
      <c r="H255" s="74"/>
      <c r="I255" s="69"/>
      <c r="J255" s="69"/>
    </row>
    <row r="256" spans="1:11" ht="15" customHeight="1">
      <c r="A256" s="74"/>
      <c r="C256" s="74"/>
      <c r="D256" s="74"/>
      <c r="E256" s="74"/>
      <c r="G256" s="74"/>
      <c r="H256" s="74"/>
      <c r="I256" s="69"/>
      <c r="J256" s="69"/>
      <c r="K256" s="75"/>
    </row>
    <row r="257" spans="1:11" ht="15" customHeight="1">
      <c r="A257" s="74"/>
      <c r="C257" s="74"/>
      <c r="D257" s="74"/>
      <c r="E257" s="74"/>
      <c r="G257" s="74"/>
      <c r="H257" s="74"/>
      <c r="I257" s="69"/>
      <c r="J257" s="69"/>
      <c r="K257" s="75"/>
    </row>
    <row r="258" spans="1:11" ht="15" customHeight="1">
      <c r="A258" s="74"/>
      <c r="C258" s="74"/>
      <c r="D258" s="74"/>
      <c r="E258" s="74"/>
      <c r="G258" s="74"/>
      <c r="H258" s="74"/>
      <c r="I258" s="69"/>
      <c r="J258" s="69"/>
      <c r="K258" s="75"/>
    </row>
    <row r="259" spans="1:11" ht="15" customHeight="1">
      <c r="A259" s="74"/>
      <c r="C259" s="74"/>
      <c r="D259" s="74"/>
      <c r="E259" s="74"/>
      <c r="G259" s="74"/>
      <c r="H259" s="74"/>
      <c r="I259" s="69"/>
      <c r="J259" s="69"/>
      <c r="K259" s="75"/>
    </row>
    <row r="260" spans="1:11" ht="15" customHeight="1">
      <c r="A260" s="74"/>
      <c r="C260" s="74"/>
      <c r="D260" s="74"/>
      <c r="E260" s="74"/>
      <c r="G260" s="74"/>
      <c r="H260" s="74"/>
      <c r="I260" s="69"/>
      <c r="J260" s="69"/>
      <c r="K260" s="75"/>
    </row>
    <row r="261" spans="1:11" ht="15" customHeight="1">
      <c r="A261" s="74"/>
      <c r="C261" s="74"/>
      <c r="D261" s="74"/>
      <c r="E261" s="74"/>
      <c r="G261" s="74"/>
      <c r="H261" s="74"/>
      <c r="I261" s="69"/>
      <c r="J261" s="69"/>
      <c r="K261" s="75"/>
    </row>
    <row r="262" spans="1:11" ht="15" customHeight="1">
      <c r="A262" s="74"/>
      <c r="C262" s="74"/>
      <c r="D262" s="74"/>
      <c r="E262" s="74"/>
      <c r="G262" s="74"/>
      <c r="H262" s="74"/>
      <c r="I262" s="69"/>
      <c r="J262" s="69"/>
      <c r="K262" s="75"/>
    </row>
    <row r="263" spans="1:11" ht="15" customHeight="1">
      <c r="A263" s="74"/>
      <c r="C263" s="74"/>
      <c r="D263" s="74"/>
      <c r="E263" s="74"/>
      <c r="G263" s="74"/>
      <c r="H263" s="74"/>
      <c r="I263" s="69"/>
      <c r="J263" s="69"/>
      <c r="K263" s="75"/>
    </row>
    <row r="264" spans="1:11" ht="15" customHeight="1">
      <c r="A264" s="74"/>
      <c r="C264" s="74"/>
      <c r="D264" s="74"/>
      <c r="E264" s="74"/>
      <c r="G264" s="74"/>
      <c r="H264" s="74"/>
      <c r="I264" s="69"/>
      <c r="J264" s="69"/>
      <c r="K264" s="75"/>
    </row>
    <row r="265" spans="1:11" ht="15" customHeight="1">
      <c r="A265" s="74"/>
      <c r="C265" s="74"/>
      <c r="D265" s="74"/>
      <c r="E265" s="74"/>
      <c r="G265" s="74"/>
      <c r="H265" s="74"/>
      <c r="I265" s="69"/>
      <c r="J265" s="69"/>
      <c r="K265" s="75"/>
    </row>
    <row r="266" spans="1:11" ht="15" customHeight="1">
      <c r="A266" s="74"/>
      <c r="C266" s="74"/>
      <c r="D266" s="74"/>
      <c r="E266" s="74"/>
      <c r="G266" s="74"/>
      <c r="H266" s="74"/>
      <c r="I266" s="69"/>
      <c r="J266" s="69"/>
      <c r="K266" s="75"/>
    </row>
    <row r="267" spans="1:11" ht="15" customHeight="1">
      <c r="A267" s="74"/>
      <c r="C267" s="74"/>
      <c r="D267" s="74"/>
      <c r="E267" s="74"/>
      <c r="G267" s="74"/>
      <c r="H267" s="74"/>
      <c r="I267" s="69"/>
      <c r="J267" s="69"/>
      <c r="K267" s="75"/>
    </row>
    <row r="268" spans="1:11" ht="15" customHeight="1">
      <c r="A268" s="74"/>
      <c r="C268" s="74"/>
      <c r="D268" s="74"/>
      <c r="E268" s="74"/>
      <c r="G268" s="74"/>
      <c r="H268" s="74"/>
      <c r="I268" s="69"/>
      <c r="J268" s="69"/>
      <c r="K268" s="75"/>
    </row>
    <row r="269" spans="1:11" ht="15" customHeight="1">
      <c r="A269" s="74"/>
      <c r="C269" s="74"/>
      <c r="D269" s="74"/>
      <c r="E269" s="74"/>
      <c r="G269" s="74"/>
      <c r="H269" s="74"/>
      <c r="I269" s="69"/>
      <c r="J269" s="69"/>
      <c r="K269" s="75"/>
    </row>
    <row r="270" spans="1:11" ht="15" customHeight="1">
      <c r="A270" s="74"/>
      <c r="C270" s="74"/>
      <c r="D270" s="74"/>
      <c r="E270" s="74"/>
      <c r="G270" s="74"/>
      <c r="H270" s="74"/>
      <c r="I270" s="69"/>
      <c r="J270" s="69"/>
      <c r="K270" s="75"/>
    </row>
    <row r="271" spans="1:11" ht="15" customHeight="1">
      <c r="A271" s="74"/>
      <c r="C271" s="74"/>
      <c r="D271" s="74"/>
      <c r="E271" s="74"/>
      <c r="G271" s="74"/>
      <c r="H271" s="74"/>
      <c r="I271" s="69"/>
      <c r="J271" s="69"/>
      <c r="K271" s="75"/>
    </row>
    <row r="272" spans="1:11" ht="15" customHeight="1">
      <c r="A272" s="74"/>
      <c r="C272" s="74"/>
      <c r="D272" s="74"/>
      <c r="E272" s="74"/>
      <c r="G272" s="74"/>
      <c r="H272" s="74"/>
      <c r="I272" s="69"/>
      <c r="J272" s="69"/>
      <c r="K272" s="75"/>
    </row>
    <row r="273" spans="1:11" ht="15" customHeight="1">
      <c r="A273" s="74"/>
      <c r="C273" s="74"/>
      <c r="D273" s="74"/>
      <c r="E273" s="74"/>
      <c r="G273" s="74"/>
      <c r="H273" s="74"/>
      <c r="I273" s="69"/>
      <c r="J273" s="69"/>
      <c r="K273" s="75"/>
    </row>
    <row r="274" spans="1:11" ht="15" customHeight="1">
      <c r="A274" s="74"/>
      <c r="C274" s="74"/>
      <c r="D274" s="74"/>
      <c r="E274" s="74"/>
      <c r="G274" s="74"/>
      <c r="H274" s="74"/>
      <c r="I274" s="69"/>
      <c r="J274" s="69"/>
      <c r="K274" s="75"/>
    </row>
    <row r="275" spans="1:11" ht="15" customHeight="1">
      <c r="A275" s="74"/>
      <c r="C275" s="74"/>
      <c r="D275" s="74"/>
      <c r="E275" s="74"/>
      <c r="G275" s="74"/>
      <c r="H275" s="74"/>
      <c r="I275" s="69"/>
      <c r="J275" s="69"/>
      <c r="K275" s="75"/>
    </row>
    <row r="276" spans="1:11" ht="15" customHeight="1">
      <c r="A276" s="74"/>
      <c r="C276" s="74"/>
      <c r="D276" s="74"/>
      <c r="E276" s="74"/>
      <c r="G276" s="74"/>
      <c r="H276" s="74"/>
      <c r="I276" s="69"/>
      <c r="J276" s="69"/>
      <c r="K276" s="75"/>
    </row>
    <row r="277" spans="1:11" ht="15" customHeight="1">
      <c r="A277" s="74"/>
      <c r="C277" s="74"/>
      <c r="D277" s="74"/>
      <c r="E277" s="74"/>
      <c r="G277" s="74"/>
      <c r="H277" s="74"/>
      <c r="I277" s="69"/>
      <c r="J277" s="69"/>
      <c r="K277" s="75"/>
    </row>
    <row r="278" spans="1:11" ht="15" customHeight="1">
      <c r="A278" s="74"/>
      <c r="C278" s="74"/>
      <c r="D278" s="74"/>
      <c r="E278" s="74"/>
      <c r="G278" s="74"/>
      <c r="H278" s="74"/>
      <c r="I278" s="69"/>
      <c r="J278" s="69"/>
      <c r="K278" s="75"/>
    </row>
    <row r="279" spans="1:11" ht="15" customHeight="1">
      <c r="A279" s="74"/>
      <c r="C279" s="74"/>
      <c r="D279" s="74"/>
      <c r="E279" s="74"/>
      <c r="G279" s="74"/>
      <c r="H279" s="74"/>
      <c r="I279" s="69"/>
      <c r="J279" s="69"/>
      <c r="K279" s="75"/>
    </row>
    <row r="280" spans="1:11" ht="15" customHeight="1">
      <c r="A280" s="74"/>
      <c r="C280" s="74"/>
      <c r="D280" s="74"/>
      <c r="E280" s="74"/>
      <c r="G280" s="74"/>
      <c r="H280" s="74"/>
      <c r="I280" s="69"/>
      <c r="J280" s="69"/>
      <c r="K280" s="75"/>
    </row>
    <row r="281" spans="1:11" ht="15" customHeight="1">
      <c r="A281" s="74"/>
      <c r="C281" s="74"/>
      <c r="D281" s="74"/>
      <c r="E281" s="74"/>
      <c r="G281" s="74"/>
      <c r="H281" s="74"/>
      <c r="I281" s="69"/>
      <c r="J281" s="69"/>
      <c r="K281" s="75"/>
    </row>
    <row r="282" spans="1:11" ht="15" customHeight="1">
      <c r="A282" s="74"/>
      <c r="C282" s="74"/>
      <c r="D282" s="74"/>
      <c r="E282" s="74"/>
      <c r="G282" s="74"/>
      <c r="H282" s="74"/>
      <c r="I282" s="69"/>
      <c r="J282" s="69"/>
      <c r="K282" s="75"/>
    </row>
    <row r="283" spans="1:11" ht="15" customHeight="1">
      <c r="A283" s="74"/>
      <c r="C283" s="74"/>
      <c r="D283" s="74"/>
      <c r="E283" s="74"/>
      <c r="G283" s="74"/>
      <c r="H283" s="74"/>
      <c r="I283" s="69"/>
      <c r="J283" s="69"/>
      <c r="K283" s="75"/>
    </row>
    <row r="284" spans="1:11" ht="15" customHeight="1">
      <c r="A284" s="74"/>
      <c r="C284" s="76"/>
      <c r="D284" s="76"/>
      <c r="E284" s="76"/>
      <c r="G284" s="76"/>
      <c r="H284" s="76"/>
      <c r="K284" s="75"/>
    </row>
    <row r="285" spans="1:11" ht="15" customHeight="1">
      <c r="A285" s="74"/>
      <c r="C285" s="76"/>
      <c r="D285" s="76"/>
      <c r="E285" s="76"/>
      <c r="G285" s="76"/>
      <c r="H285" s="76"/>
      <c r="K285" s="75"/>
    </row>
    <row r="286" spans="1:11" ht="15" customHeight="1">
      <c r="A286" s="74"/>
      <c r="C286" s="76"/>
      <c r="D286" s="76"/>
      <c r="E286" s="76"/>
      <c r="G286" s="76"/>
      <c r="H286" s="76"/>
      <c r="K286" s="75"/>
    </row>
    <row r="287" spans="1:11" ht="15" customHeight="1">
      <c r="A287" s="74"/>
      <c r="C287" s="76"/>
      <c r="D287" s="76"/>
      <c r="E287" s="76"/>
      <c r="G287" s="76"/>
      <c r="H287" s="76"/>
      <c r="K287" s="75"/>
    </row>
    <row r="288" spans="1:11" ht="15" customHeight="1">
      <c r="A288" s="74"/>
      <c r="C288" s="76"/>
      <c r="D288" s="76"/>
      <c r="E288" s="76"/>
      <c r="G288" s="76"/>
      <c r="H288" s="76"/>
      <c r="I288" s="75"/>
      <c r="J288" s="75"/>
      <c r="K288" s="75"/>
    </row>
    <row r="289" spans="1:11" ht="15" customHeight="1">
      <c r="A289" s="74"/>
      <c r="C289" s="76"/>
      <c r="D289" s="76"/>
      <c r="E289" s="76"/>
      <c r="G289" s="76"/>
      <c r="H289" s="76"/>
      <c r="I289" s="75"/>
      <c r="J289" s="75"/>
      <c r="K289" s="75"/>
    </row>
    <row r="290" spans="1:11" ht="15" customHeight="1">
      <c r="A290" s="74"/>
      <c r="C290" s="76"/>
      <c r="D290" s="76"/>
      <c r="E290" s="76"/>
      <c r="G290" s="76"/>
      <c r="H290" s="76"/>
      <c r="I290" s="75"/>
      <c r="J290" s="75"/>
      <c r="K290" s="75"/>
    </row>
    <row r="291" spans="1:11" ht="15" customHeight="1">
      <c r="A291" s="74"/>
      <c r="C291" s="76"/>
      <c r="D291" s="76"/>
      <c r="E291" s="76"/>
      <c r="G291" s="76"/>
      <c r="H291" s="76"/>
      <c r="I291" s="75"/>
      <c r="J291" s="75"/>
      <c r="K291" s="75"/>
    </row>
    <row r="292" spans="1:11" ht="15" customHeight="1">
      <c r="A292" s="74"/>
      <c r="C292" s="76"/>
      <c r="D292" s="76"/>
      <c r="E292" s="76"/>
      <c r="G292" s="76"/>
      <c r="H292" s="76"/>
      <c r="I292" s="75"/>
      <c r="J292" s="75"/>
      <c r="K292" s="75"/>
    </row>
    <row r="293" spans="1:11" ht="15" customHeight="1">
      <c r="A293" s="76"/>
      <c r="C293" s="76"/>
      <c r="D293" s="76"/>
      <c r="E293" s="76"/>
      <c r="G293" s="76"/>
      <c r="H293" s="76"/>
      <c r="I293" s="75"/>
      <c r="J293" s="75"/>
      <c r="K293" s="75"/>
    </row>
    <row r="294" spans="1:11" ht="15" customHeight="1">
      <c r="A294" s="76"/>
      <c r="C294" s="76"/>
      <c r="D294" s="76"/>
      <c r="E294" s="76"/>
      <c r="G294" s="76"/>
      <c r="H294" s="76"/>
      <c r="I294" s="75"/>
      <c r="J294" s="75"/>
      <c r="K294" s="75"/>
    </row>
    <row r="295" spans="1:11" ht="15" customHeight="1">
      <c r="A295" s="76"/>
      <c r="C295" s="76"/>
      <c r="D295" s="76"/>
      <c r="E295" s="76"/>
      <c r="G295" s="76"/>
      <c r="H295" s="76"/>
      <c r="I295" s="75"/>
      <c r="J295" s="75"/>
      <c r="K295" s="75"/>
    </row>
    <row r="296" spans="1:11" ht="15" customHeight="1">
      <c r="A296" s="76"/>
      <c r="C296" s="76"/>
      <c r="D296" s="76"/>
      <c r="E296" s="76"/>
      <c r="G296" s="76"/>
      <c r="H296" s="76"/>
      <c r="I296" s="75"/>
      <c r="J296" s="75"/>
      <c r="K296" s="75"/>
    </row>
    <row r="297" spans="1:11" ht="15" customHeight="1">
      <c r="A297" s="76"/>
      <c r="C297" s="76"/>
      <c r="D297" s="76"/>
      <c r="E297" s="76"/>
      <c r="G297" s="76"/>
      <c r="H297" s="76"/>
      <c r="I297" s="75"/>
      <c r="J297" s="75"/>
      <c r="K297" s="75"/>
    </row>
    <row r="298" spans="1:11" ht="15" customHeight="1">
      <c r="A298" s="76"/>
      <c r="C298" s="76"/>
      <c r="D298" s="76"/>
      <c r="E298" s="76"/>
      <c r="G298" s="76"/>
      <c r="H298" s="76"/>
      <c r="I298" s="75"/>
      <c r="J298" s="75"/>
      <c r="K298" s="75"/>
    </row>
    <row r="299" spans="1:11" ht="15" customHeight="1">
      <c r="A299" s="76"/>
      <c r="C299" s="76"/>
      <c r="D299" s="76"/>
      <c r="E299" s="76"/>
      <c r="G299" s="76"/>
      <c r="H299" s="76"/>
      <c r="I299" s="75"/>
      <c r="J299" s="75"/>
      <c r="K299" s="75"/>
    </row>
    <row r="300" spans="1:11" ht="15" customHeight="1">
      <c r="A300" s="76"/>
      <c r="C300" s="76"/>
      <c r="D300" s="76"/>
      <c r="E300" s="76"/>
      <c r="G300" s="76"/>
      <c r="H300" s="76"/>
      <c r="I300" s="75"/>
      <c r="J300" s="75"/>
      <c r="K300" s="75"/>
    </row>
    <row r="301" spans="1:11" ht="15" customHeight="1">
      <c r="A301" s="76"/>
      <c r="C301" s="76"/>
      <c r="D301" s="76"/>
      <c r="E301" s="76"/>
      <c r="G301" s="76"/>
      <c r="H301" s="76"/>
      <c r="I301" s="75"/>
      <c r="J301" s="75"/>
      <c r="K301" s="75"/>
    </row>
    <row r="302" spans="1:11" ht="15" customHeight="1">
      <c r="A302" s="76"/>
      <c r="C302" s="76"/>
      <c r="D302" s="76"/>
      <c r="E302" s="76"/>
      <c r="G302" s="76"/>
      <c r="H302" s="76"/>
      <c r="I302" s="75"/>
      <c r="J302" s="75"/>
      <c r="K302" s="75"/>
    </row>
    <row r="303" spans="1:11" ht="15" customHeight="1">
      <c r="A303" s="76"/>
      <c r="C303" s="76"/>
      <c r="D303" s="76"/>
      <c r="E303" s="76"/>
      <c r="G303" s="76"/>
      <c r="H303" s="76"/>
      <c r="I303" s="75"/>
      <c r="J303" s="75"/>
      <c r="K303" s="75"/>
    </row>
    <row r="304" spans="1:11" ht="15" customHeight="1">
      <c r="A304" s="76"/>
      <c r="C304" s="76"/>
      <c r="D304" s="76"/>
      <c r="E304" s="76"/>
      <c r="G304" s="76"/>
      <c r="H304" s="76"/>
      <c r="I304" s="75"/>
      <c r="J304" s="75"/>
      <c r="K304" s="75"/>
    </row>
    <row r="305" spans="1:11" ht="15" customHeight="1">
      <c r="A305" s="76"/>
      <c r="C305" s="76"/>
      <c r="D305" s="76"/>
      <c r="E305" s="76"/>
      <c r="G305" s="76"/>
      <c r="H305" s="76"/>
      <c r="I305" s="75"/>
      <c r="J305" s="75"/>
      <c r="K305" s="75"/>
    </row>
    <row r="306" spans="1:11" ht="15" customHeight="1">
      <c r="A306" s="76"/>
      <c r="C306" s="76"/>
      <c r="D306" s="76"/>
      <c r="E306" s="76"/>
      <c r="G306" s="76"/>
      <c r="H306" s="76"/>
      <c r="I306" s="75"/>
      <c r="J306" s="75"/>
      <c r="K306" s="75"/>
    </row>
    <row r="307" spans="1:11" ht="15" customHeight="1">
      <c r="A307" s="76"/>
      <c r="C307" s="76"/>
      <c r="D307" s="76"/>
      <c r="E307" s="76"/>
      <c r="G307" s="76"/>
      <c r="H307" s="76"/>
      <c r="I307" s="75"/>
      <c r="J307" s="75"/>
      <c r="K307" s="75"/>
    </row>
    <row r="308" spans="1:11" ht="15" customHeight="1">
      <c r="A308" s="76"/>
      <c r="C308" s="76"/>
      <c r="D308" s="76"/>
      <c r="E308" s="76"/>
      <c r="G308" s="76"/>
      <c r="H308" s="76"/>
      <c r="I308" s="75"/>
      <c r="J308" s="75"/>
      <c r="K308" s="75"/>
    </row>
    <row r="309" spans="1:11" ht="15" customHeight="1">
      <c r="A309" s="76"/>
      <c r="C309" s="76"/>
      <c r="D309" s="76"/>
      <c r="E309" s="76"/>
      <c r="G309" s="76"/>
      <c r="H309" s="76"/>
      <c r="I309" s="75"/>
      <c r="J309" s="75"/>
      <c r="K309" s="75"/>
    </row>
    <row r="310" spans="1:11" ht="15" customHeight="1">
      <c r="A310" s="76"/>
      <c r="C310" s="76"/>
      <c r="D310" s="76"/>
      <c r="E310" s="76"/>
      <c r="G310" s="76"/>
      <c r="H310" s="76"/>
      <c r="I310" s="75"/>
      <c r="J310" s="75"/>
      <c r="K310" s="75"/>
    </row>
    <row r="311" spans="1:11" ht="15" customHeight="1">
      <c r="A311" s="76"/>
      <c r="C311" s="76"/>
      <c r="D311" s="76"/>
      <c r="E311" s="76"/>
      <c r="G311" s="76"/>
      <c r="H311" s="76"/>
      <c r="I311" s="75"/>
      <c r="J311" s="75"/>
      <c r="K311" s="75"/>
    </row>
    <row r="312" spans="1:11" ht="15" customHeight="1">
      <c r="A312" s="76"/>
      <c r="C312" s="76"/>
      <c r="D312" s="76"/>
      <c r="E312" s="76"/>
      <c r="G312" s="76"/>
      <c r="H312" s="76"/>
      <c r="I312" s="75"/>
      <c r="J312" s="75"/>
      <c r="K312" s="75"/>
    </row>
    <row r="313" spans="1:11" ht="15" customHeight="1">
      <c r="A313" s="76"/>
      <c r="C313" s="76"/>
      <c r="D313" s="76"/>
      <c r="E313" s="76"/>
      <c r="G313" s="76"/>
      <c r="H313" s="76"/>
      <c r="I313" s="75"/>
      <c r="J313" s="75"/>
      <c r="K313" s="75"/>
    </row>
    <row r="314" spans="1:11" ht="15" customHeight="1">
      <c r="A314" s="76"/>
      <c r="C314" s="76"/>
      <c r="D314" s="76"/>
      <c r="E314" s="76"/>
      <c r="G314" s="76"/>
      <c r="H314" s="76"/>
      <c r="I314" s="75"/>
      <c r="J314" s="75"/>
      <c r="K314" s="75"/>
    </row>
    <row r="315" spans="1:11" ht="15" customHeight="1">
      <c r="A315" s="76"/>
      <c r="C315" s="76"/>
      <c r="D315" s="76"/>
      <c r="E315" s="76"/>
      <c r="G315" s="76"/>
      <c r="H315" s="76"/>
      <c r="I315" s="75"/>
      <c r="J315" s="75"/>
      <c r="K315" s="75"/>
    </row>
    <row r="316" spans="1:11" ht="15" customHeight="1">
      <c r="A316" s="76"/>
      <c r="C316" s="76"/>
      <c r="D316" s="76"/>
      <c r="E316" s="76"/>
      <c r="G316" s="76"/>
      <c r="H316" s="76"/>
      <c r="I316" s="75"/>
      <c r="J316" s="75"/>
      <c r="K316" s="75"/>
    </row>
    <row r="317" spans="1:11" ht="15" customHeight="1">
      <c r="A317" s="76"/>
      <c r="C317" s="76"/>
      <c r="D317" s="76"/>
      <c r="E317" s="76"/>
      <c r="G317" s="76"/>
      <c r="H317" s="76"/>
      <c r="I317" s="75"/>
      <c r="J317" s="75"/>
      <c r="K317" s="75"/>
    </row>
    <row r="318" spans="1:11" ht="15" customHeight="1">
      <c r="A318" s="76"/>
      <c r="C318" s="76"/>
      <c r="D318" s="76"/>
      <c r="E318" s="76"/>
      <c r="G318" s="76"/>
      <c r="H318" s="76"/>
      <c r="I318" s="75"/>
      <c r="J318" s="75"/>
      <c r="K318" s="75"/>
    </row>
    <row r="319" spans="1:11" ht="15" customHeight="1">
      <c r="A319" s="76"/>
      <c r="C319" s="76"/>
      <c r="D319" s="76"/>
      <c r="E319" s="76"/>
      <c r="G319" s="76"/>
      <c r="H319" s="76"/>
      <c r="I319" s="75"/>
      <c r="J319" s="75"/>
      <c r="K319" s="75"/>
    </row>
    <row r="320" spans="1:11" ht="15" customHeight="1">
      <c r="A320" s="76"/>
      <c r="C320" s="76"/>
      <c r="D320" s="76"/>
      <c r="E320" s="76"/>
      <c r="G320" s="76"/>
      <c r="H320" s="76"/>
      <c r="I320" s="75"/>
      <c r="J320" s="75"/>
      <c r="K320" s="75"/>
    </row>
    <row r="321" spans="1:11" ht="15" customHeight="1">
      <c r="A321" s="76"/>
      <c r="C321" s="76"/>
      <c r="D321" s="76"/>
      <c r="E321" s="76"/>
      <c r="G321" s="76"/>
      <c r="H321" s="76"/>
      <c r="I321" s="75"/>
      <c r="J321" s="75"/>
      <c r="K321" s="75"/>
    </row>
    <row r="322" spans="1:11" ht="15" customHeight="1">
      <c r="A322" s="76"/>
      <c r="C322" s="76"/>
      <c r="D322" s="76"/>
      <c r="E322" s="76"/>
      <c r="G322" s="76"/>
      <c r="H322" s="76"/>
      <c r="I322" s="75"/>
      <c r="J322" s="75"/>
      <c r="K322" s="75"/>
    </row>
    <row r="323" spans="1:11" ht="15" customHeight="1">
      <c r="A323" s="76"/>
      <c r="C323" s="76"/>
      <c r="D323" s="76"/>
      <c r="E323" s="76"/>
      <c r="G323" s="76"/>
      <c r="H323" s="76"/>
      <c r="I323" s="75"/>
      <c r="J323" s="75"/>
      <c r="K323" s="75"/>
    </row>
    <row r="324" spans="1:11" ht="15" customHeight="1">
      <c r="A324" s="76"/>
      <c r="C324" s="76"/>
      <c r="D324" s="76"/>
      <c r="E324" s="76"/>
      <c r="G324" s="76"/>
      <c r="H324" s="76"/>
      <c r="I324" s="75"/>
      <c r="J324" s="75"/>
      <c r="K324" s="75"/>
    </row>
    <row r="325" spans="1:11" ht="15" customHeight="1">
      <c r="A325" s="76"/>
      <c r="C325" s="76"/>
      <c r="D325" s="76"/>
      <c r="E325" s="76"/>
      <c r="G325" s="76"/>
      <c r="H325" s="76"/>
      <c r="I325" s="75"/>
      <c r="J325" s="75"/>
      <c r="K325" s="75"/>
    </row>
    <row r="326" spans="1:11" ht="15" customHeight="1">
      <c r="A326" s="76"/>
      <c r="C326" s="76"/>
      <c r="D326" s="76"/>
      <c r="E326" s="76"/>
      <c r="G326" s="76"/>
      <c r="H326" s="76"/>
      <c r="I326" s="75"/>
      <c r="J326" s="75"/>
      <c r="K326" s="75"/>
    </row>
    <row r="327" spans="1:11" ht="15" customHeight="1">
      <c r="A327" s="76"/>
      <c r="C327" s="76"/>
      <c r="D327" s="76"/>
      <c r="E327" s="76"/>
      <c r="G327" s="76"/>
      <c r="H327" s="76"/>
      <c r="I327" s="75"/>
      <c r="J327" s="75"/>
      <c r="K327" s="75"/>
    </row>
    <row r="328" spans="1:11" ht="15" customHeight="1">
      <c r="A328" s="76"/>
      <c r="C328" s="76"/>
      <c r="D328" s="76"/>
      <c r="E328" s="76"/>
      <c r="G328" s="76"/>
      <c r="H328" s="76"/>
      <c r="I328" s="75"/>
      <c r="J328" s="75"/>
      <c r="K328" s="75"/>
    </row>
    <row r="329" spans="1:11" ht="15" customHeight="1">
      <c r="A329" s="76"/>
      <c r="C329" s="76"/>
      <c r="D329" s="76"/>
      <c r="E329" s="76"/>
      <c r="G329" s="76"/>
      <c r="H329" s="76"/>
      <c r="I329" s="75"/>
      <c r="J329" s="75"/>
      <c r="K329" s="75"/>
    </row>
    <row r="330" spans="1:11" ht="15" customHeight="1">
      <c r="A330" s="76"/>
      <c r="C330" s="76"/>
      <c r="D330" s="76"/>
      <c r="E330" s="76"/>
      <c r="G330" s="76"/>
      <c r="H330" s="76"/>
      <c r="I330" s="75"/>
      <c r="J330" s="75"/>
      <c r="K330" s="75"/>
    </row>
    <row r="331" spans="1:11" ht="15" customHeight="1">
      <c r="A331" s="76"/>
      <c r="C331" s="76"/>
      <c r="D331" s="76"/>
      <c r="E331" s="76"/>
      <c r="G331" s="76"/>
      <c r="H331" s="76"/>
      <c r="I331" s="75"/>
      <c r="J331" s="75"/>
      <c r="K331" s="75"/>
    </row>
    <row r="332" spans="1:11" ht="15" customHeight="1">
      <c r="A332" s="76"/>
      <c r="C332" s="76"/>
      <c r="D332" s="76"/>
      <c r="E332" s="76"/>
      <c r="G332" s="76"/>
      <c r="H332" s="76"/>
      <c r="I332" s="75"/>
      <c r="J332" s="75"/>
      <c r="K332" s="75"/>
    </row>
    <row r="333" spans="1:11" ht="15" customHeight="1">
      <c r="A333" s="76"/>
      <c r="C333" s="76"/>
      <c r="D333" s="76"/>
      <c r="E333" s="76"/>
      <c r="G333" s="76"/>
      <c r="H333" s="76"/>
      <c r="I333" s="75"/>
      <c r="J333" s="75"/>
      <c r="K333" s="75"/>
    </row>
    <row r="334" spans="1:11" ht="15" customHeight="1">
      <c r="A334" s="76"/>
      <c r="C334" s="76"/>
      <c r="D334" s="76"/>
      <c r="E334" s="76"/>
      <c r="G334" s="76"/>
      <c r="H334" s="76"/>
      <c r="I334" s="75"/>
      <c r="J334" s="75"/>
      <c r="K334" s="75"/>
    </row>
    <row r="335" spans="1:11" ht="15" customHeight="1">
      <c r="A335" s="76"/>
      <c r="C335" s="76"/>
      <c r="D335" s="76"/>
      <c r="E335" s="76"/>
      <c r="G335" s="76"/>
      <c r="H335" s="76"/>
      <c r="I335" s="75"/>
      <c r="J335" s="75"/>
      <c r="K335" s="75"/>
    </row>
    <row r="336" spans="1:11" ht="15" customHeight="1">
      <c r="A336" s="76"/>
      <c r="C336" s="76"/>
      <c r="D336" s="76"/>
      <c r="E336" s="76"/>
      <c r="G336" s="76"/>
      <c r="H336" s="76"/>
      <c r="I336" s="75"/>
      <c r="J336" s="75"/>
      <c r="K336" s="75"/>
    </row>
    <row r="337" spans="1:11" ht="15" customHeight="1">
      <c r="A337" s="76"/>
      <c r="C337" s="76"/>
      <c r="D337" s="76"/>
      <c r="E337" s="76"/>
      <c r="G337" s="76"/>
      <c r="H337" s="76"/>
      <c r="I337" s="75"/>
      <c r="J337" s="75"/>
      <c r="K337" s="75"/>
    </row>
    <row r="338" spans="1:11" ht="15" customHeight="1">
      <c r="A338" s="76"/>
      <c r="C338" s="76"/>
      <c r="D338" s="76"/>
      <c r="E338" s="76"/>
      <c r="G338" s="76"/>
      <c r="H338" s="76"/>
      <c r="I338" s="75"/>
      <c r="J338" s="75"/>
      <c r="K338" s="75"/>
    </row>
    <row r="339" spans="1:11" ht="15" customHeight="1">
      <c r="A339" s="76"/>
      <c r="C339" s="76"/>
      <c r="D339" s="76"/>
      <c r="E339" s="76"/>
      <c r="G339" s="76"/>
      <c r="H339" s="76"/>
      <c r="I339" s="75"/>
      <c r="J339" s="75"/>
      <c r="K339" s="75"/>
    </row>
    <row r="340" spans="1:11" ht="15" customHeight="1">
      <c r="A340" s="76"/>
      <c r="C340" s="76"/>
      <c r="D340" s="76"/>
      <c r="E340" s="76"/>
      <c r="G340" s="76"/>
      <c r="H340" s="76"/>
      <c r="I340" s="75"/>
      <c r="J340" s="75"/>
      <c r="K340" s="75"/>
    </row>
    <row r="341" spans="1:11" ht="15" customHeight="1">
      <c r="A341" s="76"/>
      <c r="C341" s="76"/>
      <c r="D341" s="76"/>
      <c r="E341" s="76"/>
      <c r="G341" s="76"/>
      <c r="H341" s="76"/>
      <c r="I341" s="75"/>
      <c r="J341" s="75"/>
      <c r="K341" s="75"/>
    </row>
    <row r="342" spans="1:11" ht="15" customHeight="1">
      <c r="A342" s="76"/>
      <c r="C342" s="76"/>
      <c r="D342" s="76"/>
      <c r="E342" s="76"/>
      <c r="G342" s="76"/>
      <c r="H342" s="76"/>
      <c r="I342" s="75"/>
      <c r="J342" s="75"/>
      <c r="K342" s="75"/>
    </row>
    <row r="343" spans="1:11" ht="15" customHeight="1">
      <c r="A343" s="76"/>
      <c r="C343" s="76"/>
      <c r="D343" s="76"/>
      <c r="E343" s="76"/>
      <c r="G343" s="76"/>
      <c r="H343" s="76"/>
      <c r="I343" s="75"/>
      <c r="J343" s="75"/>
      <c r="K343" s="75"/>
    </row>
    <row r="344" spans="1:11" ht="15" customHeight="1">
      <c r="A344" s="76"/>
      <c r="C344" s="76"/>
      <c r="D344" s="76"/>
      <c r="E344" s="76"/>
      <c r="G344" s="76"/>
      <c r="H344" s="76"/>
      <c r="I344" s="75"/>
      <c r="J344" s="75"/>
      <c r="K344" s="75"/>
    </row>
    <row r="345" spans="1:11" ht="15" customHeight="1">
      <c r="A345" s="76"/>
      <c r="C345" s="76"/>
      <c r="D345" s="76"/>
      <c r="E345" s="76"/>
      <c r="G345" s="76"/>
      <c r="H345" s="76"/>
      <c r="I345" s="75"/>
      <c r="J345" s="75"/>
      <c r="K345" s="75"/>
    </row>
    <row r="346" spans="1:11" ht="15" customHeight="1">
      <c r="A346" s="76"/>
      <c r="C346" s="76"/>
      <c r="D346" s="76"/>
      <c r="E346" s="76"/>
      <c r="G346" s="76"/>
      <c r="H346" s="76"/>
      <c r="I346" s="75"/>
      <c r="J346" s="75"/>
      <c r="K346" s="75"/>
    </row>
    <row r="347" spans="1:11" ht="15" customHeight="1">
      <c r="A347" s="76"/>
      <c r="C347" s="76"/>
      <c r="D347" s="76"/>
      <c r="E347" s="76"/>
      <c r="G347" s="76"/>
      <c r="H347" s="76"/>
      <c r="I347" s="75"/>
      <c r="J347" s="75"/>
      <c r="K347" s="75"/>
    </row>
    <row r="348" spans="1:11" ht="15" customHeight="1">
      <c r="A348" s="76"/>
      <c r="C348" s="76"/>
      <c r="D348" s="76"/>
      <c r="E348" s="76"/>
      <c r="G348" s="76"/>
      <c r="H348" s="76"/>
      <c r="I348" s="75"/>
      <c r="J348" s="75"/>
      <c r="K348" s="75"/>
    </row>
    <row r="349" spans="1:11" ht="15" customHeight="1">
      <c r="A349" s="76"/>
      <c r="C349" s="76"/>
      <c r="D349" s="76"/>
      <c r="E349" s="76"/>
      <c r="G349" s="76"/>
      <c r="H349" s="76"/>
      <c r="I349" s="75"/>
      <c r="J349" s="75"/>
      <c r="K349" s="75"/>
    </row>
    <row r="350" spans="1:11" ht="15" customHeight="1">
      <c r="A350" s="76"/>
      <c r="C350" s="76"/>
      <c r="D350" s="76"/>
      <c r="E350" s="76"/>
      <c r="G350" s="76"/>
      <c r="H350" s="76"/>
      <c r="I350" s="75"/>
      <c r="J350" s="75"/>
      <c r="K350" s="75"/>
    </row>
    <row r="351" spans="1:11" ht="15" customHeight="1">
      <c r="A351" s="76"/>
      <c r="C351" s="76"/>
      <c r="D351" s="76"/>
      <c r="E351" s="76"/>
      <c r="G351" s="76"/>
      <c r="H351" s="76"/>
      <c r="I351" s="75"/>
      <c r="J351" s="75"/>
      <c r="K351" s="75"/>
    </row>
    <row r="352" spans="1:11" ht="15" customHeight="1">
      <c r="A352" s="76"/>
      <c r="C352" s="76"/>
      <c r="D352" s="76"/>
      <c r="E352" s="76"/>
      <c r="G352" s="76"/>
      <c r="H352" s="76"/>
      <c r="I352" s="75"/>
      <c r="J352" s="75"/>
      <c r="K352" s="75"/>
    </row>
    <row r="353" spans="1:11" ht="15" customHeight="1">
      <c r="A353" s="76"/>
      <c r="C353" s="76"/>
      <c r="D353" s="76"/>
      <c r="E353" s="76"/>
      <c r="G353" s="76"/>
      <c r="H353" s="76"/>
      <c r="I353" s="75"/>
      <c r="J353" s="75"/>
      <c r="K353" s="75"/>
    </row>
    <row r="354" spans="1:11" ht="15" customHeight="1">
      <c r="A354" s="76"/>
      <c r="C354" s="76"/>
      <c r="D354" s="76"/>
      <c r="E354" s="76"/>
      <c r="G354" s="76"/>
      <c r="H354" s="76"/>
      <c r="I354" s="75"/>
      <c r="J354" s="75"/>
      <c r="K354" s="75"/>
    </row>
    <row r="355" spans="1:11" ht="15" customHeight="1">
      <c r="A355" s="76"/>
      <c r="C355" s="76"/>
      <c r="D355" s="76"/>
      <c r="E355" s="76"/>
      <c r="G355" s="76"/>
      <c r="H355" s="76"/>
      <c r="I355" s="75"/>
      <c r="J355" s="75"/>
      <c r="K355" s="75"/>
    </row>
    <row r="356" spans="1:11" ht="15" customHeight="1">
      <c r="A356" s="76"/>
      <c r="C356" s="76"/>
      <c r="D356" s="76"/>
      <c r="E356" s="76"/>
      <c r="G356" s="76"/>
      <c r="H356" s="76"/>
      <c r="I356" s="75"/>
      <c r="J356" s="75"/>
      <c r="K356" s="75"/>
    </row>
    <row r="357" spans="1:11" ht="15" customHeight="1">
      <c r="A357" s="76"/>
      <c r="C357" s="76"/>
      <c r="D357" s="76"/>
      <c r="E357" s="76"/>
      <c r="G357" s="76"/>
      <c r="H357" s="76"/>
      <c r="I357" s="75"/>
      <c r="J357" s="75"/>
      <c r="K357" s="75"/>
    </row>
    <row r="358" spans="1:11" ht="15" customHeight="1">
      <c r="A358" s="76"/>
      <c r="C358" s="76"/>
      <c r="D358" s="76"/>
      <c r="E358" s="76"/>
      <c r="G358" s="76"/>
      <c r="H358" s="76"/>
      <c r="I358" s="75"/>
      <c r="J358" s="75"/>
      <c r="K358" s="75"/>
    </row>
    <row r="359" spans="1:11" ht="15" customHeight="1">
      <c r="A359" s="76"/>
      <c r="C359" s="76"/>
      <c r="D359" s="76"/>
      <c r="E359" s="76"/>
      <c r="G359" s="76"/>
      <c r="H359" s="76"/>
      <c r="I359" s="75"/>
      <c r="J359" s="75"/>
      <c r="K359" s="75"/>
    </row>
    <row r="360" spans="1:11" ht="15" customHeight="1">
      <c r="A360" s="76"/>
      <c r="C360" s="76"/>
      <c r="D360" s="76"/>
      <c r="E360" s="76"/>
      <c r="G360" s="76"/>
      <c r="H360" s="76"/>
      <c r="I360" s="75"/>
      <c r="J360" s="75"/>
      <c r="K360" s="75"/>
    </row>
    <row r="361" spans="1:11" ht="15" customHeight="1">
      <c r="A361" s="76"/>
      <c r="C361" s="76"/>
      <c r="D361" s="76"/>
      <c r="E361" s="76"/>
      <c r="G361" s="76"/>
      <c r="H361" s="76"/>
      <c r="I361" s="75"/>
      <c r="J361" s="75"/>
      <c r="K361" s="75"/>
    </row>
    <row r="362" spans="1:11" ht="15" customHeight="1">
      <c r="A362" s="76"/>
      <c r="C362" s="76"/>
      <c r="D362" s="76"/>
      <c r="E362" s="76"/>
      <c r="G362" s="76"/>
      <c r="H362" s="76"/>
      <c r="I362" s="75"/>
      <c r="J362" s="75"/>
      <c r="K362" s="75"/>
    </row>
    <row r="363" spans="1:11" ht="15" customHeight="1">
      <c r="A363" s="76"/>
      <c r="C363" s="76"/>
      <c r="D363" s="76"/>
      <c r="E363" s="76"/>
      <c r="G363" s="76"/>
      <c r="H363" s="76"/>
      <c r="I363" s="75"/>
      <c r="J363" s="75"/>
      <c r="K363" s="75"/>
    </row>
    <row r="364" spans="1:11" ht="15" customHeight="1">
      <c r="A364" s="76"/>
      <c r="C364" s="76"/>
      <c r="D364" s="76"/>
      <c r="E364" s="76"/>
      <c r="G364" s="76"/>
      <c r="H364" s="76"/>
      <c r="I364" s="75"/>
      <c r="J364" s="75"/>
      <c r="K364" s="75"/>
    </row>
    <row r="365" spans="1:11" ht="15" customHeight="1">
      <c r="A365" s="76"/>
      <c r="C365" s="76"/>
      <c r="D365" s="76"/>
      <c r="E365" s="76"/>
      <c r="G365" s="76"/>
      <c r="H365" s="76"/>
      <c r="I365" s="75"/>
      <c r="J365" s="75"/>
      <c r="K365" s="75"/>
    </row>
    <row r="366" spans="1:11" ht="15" customHeight="1">
      <c r="A366" s="76"/>
      <c r="C366" s="76"/>
      <c r="D366" s="76"/>
      <c r="E366" s="76"/>
      <c r="G366" s="76"/>
      <c r="H366" s="76"/>
      <c r="I366" s="75"/>
      <c r="J366" s="75"/>
      <c r="K366" s="75"/>
    </row>
    <row r="367" spans="1:11" ht="15" customHeight="1">
      <c r="A367" s="76"/>
      <c r="C367" s="76"/>
      <c r="D367" s="76"/>
      <c r="E367" s="76"/>
      <c r="G367" s="76"/>
      <c r="H367" s="76"/>
      <c r="I367" s="75"/>
      <c r="J367" s="75"/>
      <c r="K367" s="75"/>
    </row>
    <row r="368" spans="1:11" ht="15" customHeight="1">
      <c r="A368" s="76"/>
      <c r="F368" s="75"/>
      <c r="I368" s="75"/>
      <c r="J368" s="75"/>
      <c r="K368" s="75"/>
    </row>
    <row r="369" spans="1:11" ht="15" customHeight="1">
      <c r="A369" s="76"/>
      <c r="F369" s="75"/>
      <c r="I369" s="75"/>
      <c r="J369" s="75"/>
      <c r="K369" s="75"/>
    </row>
    <row r="370" spans="1:11" ht="15" customHeight="1">
      <c r="A370" s="76"/>
      <c r="F370" s="75"/>
      <c r="I370" s="75"/>
      <c r="J370" s="75"/>
      <c r="K370" s="75"/>
    </row>
    <row r="371" spans="1:11" ht="15" customHeight="1">
      <c r="A371" s="76"/>
      <c r="F371" s="75"/>
      <c r="I371" s="75"/>
      <c r="J371" s="75"/>
      <c r="K371" s="75"/>
    </row>
    <row r="372" spans="1:11" ht="15" customHeight="1">
      <c r="A372" s="76"/>
      <c r="F372" s="75"/>
      <c r="I372" s="75"/>
      <c r="J372" s="75"/>
      <c r="K372" s="75"/>
    </row>
    <row r="373" spans="1:11" ht="15" customHeight="1">
      <c r="A373" s="76"/>
      <c r="F373" s="75"/>
      <c r="I373" s="75"/>
      <c r="J373" s="75"/>
      <c r="K373" s="75"/>
    </row>
    <row r="374" spans="1:11" ht="15" customHeight="1">
      <c r="A374" s="76"/>
      <c r="F374" s="75"/>
      <c r="I374" s="75"/>
      <c r="J374" s="75"/>
      <c r="K374" s="75"/>
    </row>
    <row r="375" spans="1:11" ht="15" customHeight="1">
      <c r="A375" s="76"/>
      <c r="F375" s="75"/>
      <c r="I375" s="75"/>
      <c r="J375" s="75"/>
      <c r="K375" s="75"/>
    </row>
    <row r="376" spans="1:11" ht="15" customHeight="1">
      <c r="A376" s="76"/>
      <c r="F376" s="75"/>
      <c r="I376" s="75"/>
      <c r="J376" s="75"/>
      <c r="K376" s="75"/>
    </row>
  </sheetData>
  <mergeCells count="102">
    <mergeCell ref="A1:K1"/>
    <mergeCell ref="B2:C2"/>
    <mergeCell ref="B224:D224"/>
    <mergeCell ref="G222:I222"/>
    <mergeCell ref="H221:J221"/>
    <mergeCell ref="B222:D222"/>
    <mergeCell ref="G223:I223"/>
    <mergeCell ref="B223:D223"/>
    <mergeCell ref="B107:K107"/>
    <mergeCell ref="B119:K119"/>
    <mergeCell ref="B125:K125"/>
    <mergeCell ref="A85:G85"/>
    <mergeCell ref="E86:E87"/>
    <mergeCell ref="A88:F88"/>
    <mergeCell ref="A105:G105"/>
    <mergeCell ref="B157:K157"/>
    <mergeCell ref="B198:K198"/>
    <mergeCell ref="A144:K144"/>
    <mergeCell ref="A147:K147"/>
    <mergeCell ref="A146:K146"/>
    <mergeCell ref="H145:I145"/>
    <mergeCell ref="H153:I153"/>
    <mergeCell ref="A155:C155"/>
    <mergeCell ref="A159:K159"/>
    <mergeCell ref="A5:H5"/>
    <mergeCell ref="A3:H3"/>
    <mergeCell ref="E2:G2"/>
    <mergeCell ref="B4:C4"/>
    <mergeCell ref="E4:F4"/>
    <mergeCell ref="B6:K6"/>
    <mergeCell ref="B59:K59"/>
    <mergeCell ref="A7:K7"/>
    <mergeCell ref="B8:K8"/>
    <mergeCell ref="B16:K16"/>
    <mergeCell ref="B31:K31"/>
    <mergeCell ref="B45:K45"/>
    <mergeCell ref="B10:K10"/>
    <mergeCell ref="B14:K14"/>
    <mergeCell ref="A29:K29"/>
    <mergeCell ref="E49:G49"/>
    <mergeCell ref="E51:G51"/>
    <mergeCell ref="A205:K205"/>
    <mergeCell ref="A207:K207"/>
    <mergeCell ref="H208:I208"/>
    <mergeCell ref="A216:K216"/>
    <mergeCell ref="B180:K180"/>
    <mergeCell ref="A191:C192"/>
    <mergeCell ref="H168:I168"/>
    <mergeCell ref="A169:K169"/>
    <mergeCell ref="A170:K170"/>
    <mergeCell ref="B178:K178"/>
    <mergeCell ref="A182:K182"/>
    <mergeCell ref="A176:C176"/>
    <mergeCell ref="H174:I174"/>
    <mergeCell ref="A186:K186"/>
    <mergeCell ref="A196:B196"/>
    <mergeCell ref="A121:K121"/>
    <mergeCell ref="A127:K127"/>
    <mergeCell ref="A117:B117"/>
    <mergeCell ref="B75:K75"/>
    <mergeCell ref="A91:G91"/>
    <mergeCell ref="D92:D93"/>
    <mergeCell ref="E92:E93"/>
    <mergeCell ref="A94:F94"/>
    <mergeCell ref="A203:K203"/>
    <mergeCell ref="A77:A78"/>
    <mergeCell ref="B80:K80"/>
    <mergeCell ref="A138:K138"/>
    <mergeCell ref="A142:K142"/>
    <mergeCell ref="A135:K135"/>
    <mergeCell ref="A140:K140"/>
    <mergeCell ref="B131:K131"/>
    <mergeCell ref="B133:K133"/>
    <mergeCell ref="D86:D87"/>
    <mergeCell ref="A162:K162"/>
    <mergeCell ref="A164:K164"/>
    <mergeCell ref="A166:K166"/>
    <mergeCell ref="A167:K167"/>
    <mergeCell ref="A217:C217"/>
    <mergeCell ref="A18:K18"/>
    <mergeCell ref="A24:K24"/>
    <mergeCell ref="A33:K33"/>
    <mergeCell ref="A39:K39"/>
    <mergeCell ref="A47:K47"/>
    <mergeCell ref="A53:K53"/>
    <mergeCell ref="E55:G55"/>
    <mergeCell ref="A61:K61"/>
    <mergeCell ref="A67:K67"/>
    <mergeCell ref="A69:A70"/>
    <mergeCell ref="A82:K82"/>
    <mergeCell ref="A96:K96"/>
    <mergeCell ref="A99:G99"/>
    <mergeCell ref="D100:D101"/>
    <mergeCell ref="E100:E101"/>
    <mergeCell ref="A63:A64"/>
    <mergeCell ref="A200:K200"/>
    <mergeCell ref="A210:K210"/>
    <mergeCell ref="A213:K213"/>
    <mergeCell ref="H215:I215"/>
    <mergeCell ref="A102:F102"/>
    <mergeCell ref="A109:K109"/>
    <mergeCell ref="A113:K113"/>
  </mergeCells>
  <phoneticPr fontId="4" type="noConversion"/>
  <printOptions horizontalCentered="1"/>
  <pageMargins left="0.19685039370078741" right="0.19685039370078741" top="0.59055118110236227" bottom="0.39370078740157483" header="0" footer="0"/>
  <pageSetup paperSize="9" scale="75" fitToHeight="7" orientation="landscape" horizontalDpi="300" verticalDpi="300" r:id="rId1"/>
  <headerFooter alignWithMargins="0"/>
  <rowBreaks count="5" manualBreakCount="5">
    <brk id="44" max="10" man="1"/>
    <brk id="79" max="10" man="1"/>
    <brk id="95" max="10" man="1"/>
    <brk id="130" max="10" man="1"/>
    <brk id="176" max="10" man="1"/>
  </rowBreaks>
  <ignoredErrors>
    <ignoredError sqref="I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187F3-EC0A-4B8F-B30D-1FCE0281FD9A}">
  <sheetPr>
    <pageSetUpPr fitToPage="1"/>
  </sheetPr>
  <dimension ref="A1:T83"/>
  <sheetViews>
    <sheetView view="pageBreakPreview" zoomScale="60" zoomScaleNormal="100" workbookViewId="0">
      <selection sqref="A1:T1"/>
    </sheetView>
  </sheetViews>
  <sheetFormatPr defaultRowHeight="13.2"/>
  <cols>
    <col min="3" max="3" width="9.21875" bestFit="1" customWidth="1"/>
  </cols>
  <sheetData>
    <row r="1" spans="1:20" ht="31.2" customHeight="1">
      <c r="A1" s="423" t="s">
        <v>253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5"/>
    </row>
    <row r="42" spans="3:7">
      <c r="C42" s="421" t="s">
        <v>248</v>
      </c>
      <c r="D42" s="422"/>
      <c r="E42" s="422"/>
      <c r="F42" s="287">
        <v>95.098699999999994</v>
      </c>
      <c r="G42" s="288" t="s">
        <v>247</v>
      </c>
    </row>
    <row r="43" spans="3:7" ht="15.6" customHeight="1"/>
    <row r="83" spans="3:7">
      <c r="C83" s="421" t="s">
        <v>246</v>
      </c>
      <c r="D83" s="422"/>
      <c r="E83" s="422"/>
      <c r="F83" s="287">
        <v>92.441299999999998</v>
      </c>
      <c r="G83" s="288" t="s">
        <v>247</v>
      </c>
    </row>
  </sheetData>
  <mergeCells count="3">
    <mergeCell ref="C83:E83"/>
    <mergeCell ref="C42:E42"/>
    <mergeCell ref="A1:T1"/>
  </mergeCells>
  <pageMargins left="0.39370078740157483" right="0" top="0.59055118110236227" bottom="0" header="0" footer="0"/>
  <pageSetup paperSize="9" scale="5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96E7-A3AA-4B4E-8E88-730404D3E2C1}">
  <dimension ref="A1:T92"/>
  <sheetViews>
    <sheetView view="pageBreakPreview" zoomScale="60" zoomScaleNormal="100" workbookViewId="0">
      <selection sqref="A1:T1"/>
    </sheetView>
  </sheetViews>
  <sheetFormatPr defaultRowHeight="13.2"/>
  <cols>
    <col min="3" max="3" width="9.21875" bestFit="1" customWidth="1"/>
  </cols>
  <sheetData>
    <row r="1" spans="1:20" ht="40.799999999999997" customHeight="1">
      <c r="A1" s="423" t="s">
        <v>254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5"/>
    </row>
    <row r="2" spans="1:20" ht="9.6" customHeight="1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</row>
    <row r="46" spans="3:7">
      <c r="C46" s="421" t="s">
        <v>248</v>
      </c>
      <c r="D46" s="422"/>
      <c r="E46" s="422"/>
      <c r="F46" s="287">
        <v>96.400800000000004</v>
      </c>
      <c r="G46" s="288" t="s">
        <v>247</v>
      </c>
    </row>
    <row r="47" spans="3:7" ht="16.2" customHeight="1"/>
    <row r="92" spans="3:7">
      <c r="C92" s="421" t="s">
        <v>246</v>
      </c>
      <c r="D92" s="422"/>
      <c r="E92" s="422"/>
      <c r="F92" s="287">
        <v>93.6524</v>
      </c>
      <c r="G92" s="288" t="s">
        <v>247</v>
      </c>
    </row>
  </sheetData>
  <mergeCells count="3">
    <mergeCell ref="C46:E46"/>
    <mergeCell ref="C92:E92"/>
    <mergeCell ref="A1:T1"/>
  </mergeCells>
  <pageMargins left="0.511811024" right="0.511811024" top="0.78740157499999996" bottom="0.78740157499999996" header="0.31496062000000002" footer="0.31496062000000002"/>
  <pageSetup paperSize="9" scale="5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6314B-B54D-4DA0-B873-CDB3D25069FF}">
  <dimension ref="A1:T91"/>
  <sheetViews>
    <sheetView view="pageBreakPreview" zoomScale="60" zoomScaleNormal="100" workbookViewId="0">
      <selection activeCell="AA18" sqref="AA18"/>
    </sheetView>
  </sheetViews>
  <sheetFormatPr defaultRowHeight="13.2"/>
  <cols>
    <col min="3" max="3" width="9.21875" bestFit="1" customWidth="1"/>
  </cols>
  <sheetData>
    <row r="1" spans="1:20" ht="28.2" customHeight="1">
      <c r="A1" s="426" t="s">
        <v>255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8"/>
      <c r="T1" s="292"/>
    </row>
    <row r="46" spans="3:7">
      <c r="C46" s="421" t="s">
        <v>248</v>
      </c>
      <c r="D46" s="422"/>
      <c r="E46" s="422"/>
      <c r="F46" s="287">
        <v>85.071100000000001</v>
      </c>
      <c r="G46" s="288" t="s">
        <v>247</v>
      </c>
    </row>
    <row r="47" spans="3:7" ht="12" customHeight="1"/>
    <row r="91" spans="3:7">
      <c r="C91" s="421" t="s">
        <v>246</v>
      </c>
      <c r="D91" s="422"/>
      <c r="E91" s="422"/>
      <c r="F91" s="287">
        <v>80.797600000000003</v>
      </c>
      <c r="G91" s="288" t="s">
        <v>247</v>
      </c>
    </row>
  </sheetData>
  <mergeCells count="3">
    <mergeCell ref="C46:E46"/>
    <mergeCell ref="C91:E91"/>
    <mergeCell ref="A1:S1"/>
  </mergeCells>
  <pageMargins left="0.511811024" right="0.511811024" top="0.78740157499999996" bottom="0.78740157499999996" header="0.31496062000000002" footer="0.31496062000000002"/>
  <pageSetup paperSize="9" scale="55" orientation="portrait" r:id="rId1"/>
  <colBreaks count="1" manualBreakCount="1">
    <brk id="19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2"/>
  <sheetViews>
    <sheetView view="pageBreakPreview" topLeftCell="A7" zoomScale="115" zoomScaleNormal="115" zoomScaleSheetLayoutView="115" workbookViewId="0">
      <selection activeCell="C21" sqref="C21"/>
    </sheetView>
  </sheetViews>
  <sheetFormatPr defaultRowHeight="13.2"/>
  <cols>
    <col min="1" max="2" width="12.5546875" customWidth="1"/>
    <col min="3" max="3" width="38" customWidth="1"/>
    <col min="4" max="4" width="7.88671875" customWidth="1"/>
    <col min="5" max="5" width="9.33203125" bestFit="1" customWidth="1"/>
    <col min="6" max="6" width="13.88671875" customWidth="1"/>
    <col min="7" max="7" width="13.44140625" bestFit="1" customWidth="1"/>
  </cols>
  <sheetData>
    <row r="1" spans="1:7" ht="22.5" customHeight="1">
      <c r="A1" s="429" t="s">
        <v>128</v>
      </c>
      <c r="B1" s="430"/>
      <c r="C1" s="430"/>
      <c r="D1" s="430"/>
      <c r="E1" s="430"/>
      <c r="F1" s="202" t="s">
        <v>62</v>
      </c>
      <c r="G1" s="203">
        <f ca="1">TODAY()</f>
        <v>45422</v>
      </c>
    </row>
    <row r="2" spans="1:7" ht="40.5" customHeight="1">
      <c r="A2" s="431" t="s">
        <v>130</v>
      </c>
      <c r="B2" s="432"/>
      <c r="C2" s="200" t="s">
        <v>110</v>
      </c>
      <c r="D2" s="182" t="s">
        <v>2</v>
      </c>
      <c r="E2" s="182" t="s">
        <v>111</v>
      </c>
      <c r="F2" s="201" t="s">
        <v>112</v>
      </c>
      <c r="G2" s="180" t="s">
        <v>113</v>
      </c>
    </row>
    <row r="3" spans="1:7" ht="72.75" customHeight="1">
      <c r="A3" s="431" t="s">
        <v>114</v>
      </c>
      <c r="B3" s="432"/>
      <c r="C3" s="197" t="s">
        <v>115</v>
      </c>
      <c r="D3" s="198" t="s">
        <v>17</v>
      </c>
      <c r="E3" s="199">
        <v>45292</v>
      </c>
      <c r="F3" s="199" t="s">
        <v>129</v>
      </c>
      <c r="G3" s="181">
        <f>SUM(G5:G9)</f>
        <v>37.75889999999999</v>
      </c>
    </row>
    <row r="4" spans="1:7">
      <c r="A4" s="182" t="s">
        <v>127</v>
      </c>
      <c r="B4" s="182" t="s">
        <v>116</v>
      </c>
      <c r="C4" s="182" t="s">
        <v>117</v>
      </c>
      <c r="D4" s="182" t="s">
        <v>2</v>
      </c>
      <c r="E4" s="182" t="s">
        <v>118</v>
      </c>
      <c r="F4" s="182" t="s">
        <v>119</v>
      </c>
      <c r="G4" s="182" t="s">
        <v>120</v>
      </c>
    </row>
    <row r="5" spans="1:7" ht="20.25" customHeight="1">
      <c r="A5" s="183" t="s">
        <v>125</v>
      </c>
      <c r="B5" s="183" t="s">
        <v>121</v>
      </c>
      <c r="C5" s="207" t="s">
        <v>243</v>
      </c>
      <c r="D5" s="206" t="s">
        <v>7</v>
      </c>
      <c r="E5" s="204">
        <f>0.3*1</f>
        <v>0.3</v>
      </c>
      <c r="F5" s="230">
        <v>20.84</v>
      </c>
      <c r="G5" s="208">
        <f>E5*F5</f>
        <v>6.2519999999999998</v>
      </c>
    </row>
    <row r="6" spans="1:7" ht="30.6">
      <c r="A6" s="183" t="s">
        <v>125</v>
      </c>
      <c r="B6" s="183" t="s">
        <v>122</v>
      </c>
      <c r="C6" s="185" t="s">
        <v>244</v>
      </c>
      <c r="D6" s="205" t="s">
        <v>15</v>
      </c>
      <c r="E6" s="186">
        <f>0.3*0.1</f>
        <v>0.03</v>
      </c>
      <c r="F6" s="230">
        <v>61.8</v>
      </c>
      <c r="G6" s="209">
        <f>E6*F6</f>
        <v>1.8539999999999999</v>
      </c>
    </row>
    <row r="7" spans="1:7" ht="51">
      <c r="A7" s="183" t="s">
        <v>125</v>
      </c>
      <c r="B7" s="183" t="s">
        <v>197</v>
      </c>
      <c r="C7" s="185" t="s">
        <v>196</v>
      </c>
      <c r="D7" s="183" t="s">
        <v>15</v>
      </c>
      <c r="E7" s="186">
        <f>0.3*0.1</f>
        <v>0.03</v>
      </c>
      <c r="F7" s="230">
        <v>712.43</v>
      </c>
      <c r="G7" s="210">
        <f>E7*F7</f>
        <v>21.372899999999998</v>
      </c>
    </row>
    <row r="8" spans="1:7" ht="26.4" customHeight="1">
      <c r="A8" s="183" t="s">
        <v>125</v>
      </c>
      <c r="B8" s="183" t="s">
        <v>198</v>
      </c>
      <c r="C8" s="185" t="s">
        <v>199</v>
      </c>
      <c r="D8" s="183" t="s">
        <v>7</v>
      </c>
      <c r="E8" s="204">
        <f>0.12*1</f>
        <v>0.12</v>
      </c>
      <c r="F8" s="230">
        <v>52.5</v>
      </c>
      <c r="G8" s="210">
        <f>E8*F8</f>
        <v>6.3</v>
      </c>
    </row>
    <row r="9" spans="1:7" ht="20.399999999999999">
      <c r="A9" s="183" t="s">
        <v>125</v>
      </c>
      <c r="B9" s="183" t="s">
        <v>123</v>
      </c>
      <c r="C9" s="185" t="s">
        <v>245</v>
      </c>
      <c r="D9" s="183" t="s">
        <v>15</v>
      </c>
      <c r="E9" s="186">
        <f>E7</f>
        <v>0.03</v>
      </c>
      <c r="F9" s="230">
        <v>66</v>
      </c>
      <c r="G9" s="211">
        <f>E9*F9</f>
        <v>1.98</v>
      </c>
    </row>
    <row r="10" spans="1:7">
      <c r="A10" s="184"/>
      <c r="B10" s="184"/>
      <c r="C10" s="188"/>
      <c r="D10" s="189"/>
      <c r="E10" s="186"/>
      <c r="F10" s="187"/>
      <c r="G10" s="190"/>
    </row>
    <row r="11" spans="1:7">
      <c r="A11" s="433"/>
      <c r="B11" s="434"/>
      <c r="C11" s="434"/>
      <c r="D11" s="434"/>
      <c r="E11" s="434"/>
      <c r="F11" s="434"/>
      <c r="G11" s="435"/>
    </row>
    <row r="12" spans="1:7">
      <c r="A12" s="19"/>
      <c r="B12" s="20"/>
      <c r="C12" s="20"/>
      <c r="D12" s="20"/>
      <c r="E12" s="20"/>
      <c r="F12" s="20"/>
      <c r="G12" s="22"/>
    </row>
    <row r="13" spans="1:7">
      <c r="A13" s="19"/>
      <c r="B13" s="20"/>
      <c r="C13" s="20"/>
      <c r="D13" s="20"/>
      <c r="E13" s="20"/>
      <c r="F13" s="20"/>
      <c r="G13" s="22"/>
    </row>
    <row r="14" spans="1:7">
      <c r="A14" s="19"/>
      <c r="B14" s="20"/>
      <c r="C14" s="191"/>
      <c r="D14" s="20"/>
      <c r="E14" s="20"/>
      <c r="F14" s="20"/>
      <c r="G14" s="192"/>
    </row>
    <row r="15" spans="1:7">
      <c r="A15" s="19"/>
      <c r="B15" s="20"/>
      <c r="C15" s="193" t="s">
        <v>124</v>
      </c>
      <c r="D15" s="20"/>
      <c r="E15" s="20"/>
      <c r="F15" s="20"/>
      <c r="G15" s="22"/>
    </row>
    <row r="16" spans="1:7">
      <c r="A16" s="19"/>
      <c r="B16" s="20"/>
      <c r="C16" s="151" t="s">
        <v>142</v>
      </c>
      <c r="D16" s="20"/>
      <c r="E16" s="20"/>
      <c r="F16" s="20"/>
      <c r="G16" s="22"/>
    </row>
    <row r="17" spans="1:7">
      <c r="A17" s="19"/>
      <c r="B17" s="20"/>
      <c r="C17" s="151"/>
      <c r="D17" s="20"/>
      <c r="E17" s="20"/>
      <c r="F17" s="20"/>
      <c r="G17" s="22"/>
    </row>
    <row r="18" spans="1:7">
      <c r="A18" s="19"/>
      <c r="B18" s="20"/>
      <c r="C18" s="151"/>
      <c r="D18" s="20"/>
      <c r="E18" s="20"/>
      <c r="F18" s="20"/>
      <c r="G18" s="22"/>
    </row>
    <row r="19" spans="1:7">
      <c r="A19" s="19"/>
      <c r="B19" s="20"/>
      <c r="C19" s="194"/>
      <c r="D19" s="20"/>
      <c r="E19" s="20"/>
      <c r="F19" s="20"/>
      <c r="G19" s="22"/>
    </row>
    <row r="20" spans="1:7">
      <c r="A20" s="19"/>
      <c r="B20" s="20"/>
      <c r="C20" s="193" t="str" cm="1">
        <f t="array" ref="C20:E20">'Memória de Cálculo'!G222:I222</f>
        <v>José Francisco Matos e Silva</v>
      </c>
      <c r="D20" s="20">
        <v>0</v>
      </c>
      <c r="E20" s="20">
        <v>0</v>
      </c>
      <c r="F20" s="20"/>
      <c r="G20" s="22"/>
    </row>
    <row r="21" spans="1:7">
      <c r="A21" s="19"/>
      <c r="B21" s="20"/>
      <c r="C21" s="151" t="s">
        <v>71</v>
      </c>
      <c r="D21" s="20"/>
      <c r="E21" s="20"/>
      <c r="F21" s="20"/>
      <c r="G21" s="22"/>
    </row>
    <row r="22" spans="1:7">
      <c r="A22" s="195"/>
      <c r="B22" s="194"/>
      <c r="C22" s="194"/>
      <c r="D22" s="194"/>
      <c r="E22" s="194"/>
      <c r="F22" s="194"/>
      <c r="G22" s="196"/>
    </row>
  </sheetData>
  <mergeCells count="4">
    <mergeCell ref="A1:E1"/>
    <mergeCell ref="A2:B2"/>
    <mergeCell ref="A3:B3"/>
    <mergeCell ref="A11:G11"/>
  </mergeCells>
  <pageMargins left="0.511811024" right="0.511811024" top="0.78740157499999996" bottom="0.78740157499999996" header="0.31496062000000002" footer="0.31496062000000002"/>
  <pageSetup paperSize="9" scale="86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6"/>
  <sheetViews>
    <sheetView showGridLines="0" showZeros="0" view="pageBreakPreview" topLeftCell="B1" zoomScaleNormal="75" zoomScaleSheetLayoutView="100" workbookViewId="0">
      <selection activeCell="J12" sqref="J12"/>
    </sheetView>
  </sheetViews>
  <sheetFormatPr defaultColWidth="9.109375" defaultRowHeight="13.2"/>
  <cols>
    <col min="1" max="1" width="9.33203125" style="81" customWidth="1"/>
    <col min="2" max="2" width="61.109375" style="81" bestFit="1" customWidth="1"/>
    <col min="3" max="3" width="24.6640625" style="91" customWidth="1"/>
    <col min="4" max="4" width="20.6640625" style="91" customWidth="1"/>
    <col min="5" max="5" width="14.5546875" style="81" customWidth="1"/>
    <col min="6" max="9" width="13.109375" style="81" customWidth="1"/>
    <col min="10" max="10" width="12.33203125" style="81" customWidth="1"/>
    <col min="11" max="11" width="13.33203125" style="81" bestFit="1" customWidth="1"/>
    <col min="12" max="16384" width="9.109375" style="81"/>
  </cols>
  <sheetData>
    <row r="1" spans="1:11" ht="69" customHeight="1">
      <c r="A1" s="78"/>
      <c r="B1" s="79"/>
      <c r="C1" s="80"/>
      <c r="D1" s="80"/>
      <c r="E1" s="80"/>
      <c r="F1" s="436"/>
      <c r="G1" s="436"/>
      <c r="H1" s="436"/>
      <c r="I1" s="436"/>
      <c r="J1" s="437"/>
    </row>
    <row r="2" spans="1:11" ht="15.6">
      <c r="A2" s="221"/>
      <c r="B2" s="222"/>
      <c r="C2" s="222"/>
      <c r="D2" s="222"/>
      <c r="E2" s="222"/>
      <c r="F2" s="455" t="s">
        <v>64</v>
      </c>
      <c r="G2" s="456"/>
      <c r="H2" s="456"/>
      <c r="I2" s="456"/>
      <c r="J2" s="457"/>
    </row>
    <row r="3" spans="1:11" ht="18" customHeight="1">
      <c r="A3" s="445" t="s">
        <v>36</v>
      </c>
      <c r="B3" s="446"/>
      <c r="C3" s="446"/>
      <c r="D3" s="446"/>
      <c r="E3" s="446"/>
      <c r="F3" s="446"/>
      <c r="G3" s="446"/>
      <c r="H3" s="446"/>
      <c r="I3" s="446"/>
      <c r="J3" s="447"/>
    </row>
    <row r="4" spans="1:11" ht="18" customHeight="1">
      <c r="A4" s="453" t="str">
        <f>'Planilha Orcamentária'!A3</f>
        <v>PREFEITURA: Prefeitura Municipal de Bom Jardim de Mias</v>
      </c>
      <c r="B4" s="453"/>
      <c r="C4" s="218" t="s">
        <v>70</v>
      </c>
      <c r="D4" s="219">
        <f>D16</f>
        <v>345800.84</v>
      </c>
      <c r="E4" s="220" t="s">
        <v>62</v>
      </c>
      <c r="F4" s="443">
        <f ca="1">TODAY()</f>
        <v>45422</v>
      </c>
      <c r="G4" s="443"/>
      <c r="H4" s="443"/>
      <c r="I4" s="443"/>
      <c r="J4" s="444"/>
    </row>
    <row r="5" spans="1:11" ht="32.25" customHeight="1">
      <c r="A5" s="454" t="str">
        <f>'Planilha Orcamentária'!A4</f>
        <v>OBRA: Calçamento em Bloquete Sextavado e Rede de Drenagem Pluvial</v>
      </c>
      <c r="B5" s="454"/>
      <c r="C5" s="448" t="str">
        <f>'Planilha Orcamentária'!A5</f>
        <v>LOCAL: Rua Jayme Marques e Rubens Marques - Bairro Sidney Marques, Município de Bom Jardim de Minas/MG.</v>
      </c>
      <c r="D5" s="449"/>
      <c r="E5" s="450"/>
      <c r="F5" s="440" t="s">
        <v>235</v>
      </c>
      <c r="G5" s="441"/>
      <c r="H5" s="441"/>
      <c r="I5" s="441"/>
      <c r="J5" s="442"/>
    </row>
    <row r="6" spans="1:11" ht="36" customHeight="1">
      <c r="A6" s="82" t="s">
        <v>0</v>
      </c>
      <c r="B6" s="82" t="s">
        <v>37</v>
      </c>
      <c r="C6" s="224" t="s">
        <v>38</v>
      </c>
      <c r="D6" s="224" t="s">
        <v>39</v>
      </c>
      <c r="E6" s="82" t="s">
        <v>40</v>
      </c>
      <c r="F6" s="82" t="s">
        <v>41</v>
      </c>
      <c r="G6" s="82" t="s">
        <v>135</v>
      </c>
      <c r="H6" s="82" t="s">
        <v>232</v>
      </c>
      <c r="I6" s="82" t="s">
        <v>233</v>
      </c>
      <c r="J6" s="82" t="s">
        <v>234</v>
      </c>
    </row>
    <row r="7" spans="1:11" s="86" customFormat="1" ht="14.25" customHeight="1">
      <c r="A7" s="451" t="str">
        <f>'Planilha Orcamentária'!A10</f>
        <v>1.0</v>
      </c>
      <c r="B7" s="452" t="str">
        <f>'Planilha Orcamentária'!C10</f>
        <v>SERVIÇOS PRELIMINARES</v>
      </c>
      <c r="C7" s="83" t="s">
        <v>42</v>
      </c>
      <c r="D7" s="84">
        <f>D8/$D$16</f>
        <v>5.1312483798477762E-3</v>
      </c>
      <c r="E7" s="85">
        <v>1</v>
      </c>
      <c r="F7" s="85"/>
      <c r="G7" s="85"/>
      <c r="H7" s="85"/>
      <c r="I7" s="85"/>
      <c r="J7" s="85"/>
    </row>
    <row r="8" spans="1:11" s="86" customFormat="1" ht="14.25" customHeight="1">
      <c r="A8" s="451"/>
      <c r="B8" s="452"/>
      <c r="C8" s="87" t="s">
        <v>43</v>
      </c>
      <c r="D8" s="102">
        <f>'Planilha Orcamentária'!H10</f>
        <v>1774.39</v>
      </c>
      <c r="E8" s="102">
        <f t="shared" ref="E8:J8" si="0">E7*$D$8</f>
        <v>1774.39</v>
      </c>
      <c r="F8" s="102">
        <f t="shared" si="0"/>
        <v>0</v>
      </c>
      <c r="G8" s="102">
        <f t="shared" si="0"/>
        <v>0</v>
      </c>
      <c r="H8" s="102">
        <f t="shared" si="0"/>
        <v>0</v>
      </c>
      <c r="I8" s="102">
        <f t="shared" si="0"/>
        <v>0</v>
      </c>
      <c r="J8" s="102">
        <f t="shared" si="0"/>
        <v>0</v>
      </c>
    </row>
    <row r="9" spans="1:11" s="86" customFormat="1" ht="14.25" customHeight="1">
      <c r="A9" s="451" t="str">
        <f>'Planilha Orcamentária'!A13</f>
        <v>2.0</v>
      </c>
      <c r="B9" s="452" t="str">
        <f>'Planilha Orcamentária'!C13</f>
        <v>SERVIÇOS DE DRENAGEM PLUVIAL</v>
      </c>
      <c r="C9" s="83" t="s">
        <v>42</v>
      </c>
      <c r="D9" s="84">
        <f>D10/$D$16</f>
        <v>0.25388460594832557</v>
      </c>
      <c r="E9" s="85">
        <v>0.3</v>
      </c>
      <c r="F9" s="85">
        <v>0.35</v>
      </c>
      <c r="G9" s="85">
        <v>0.35</v>
      </c>
      <c r="H9" s="85"/>
      <c r="I9" s="85"/>
      <c r="J9" s="85"/>
    </row>
    <row r="10" spans="1:11" s="86" customFormat="1" ht="14.25" customHeight="1">
      <c r="A10" s="451"/>
      <c r="B10" s="452"/>
      <c r="C10" s="87" t="s">
        <v>43</v>
      </c>
      <c r="D10" s="102">
        <f>'Planilha Orcamentária'!H13</f>
        <v>87793.51</v>
      </c>
      <c r="E10" s="102">
        <f t="shared" ref="E10:J10" si="1">E9*$D$10</f>
        <v>26338.052999999996</v>
      </c>
      <c r="F10" s="102">
        <f t="shared" si="1"/>
        <v>30727.728499999997</v>
      </c>
      <c r="G10" s="102">
        <f t="shared" si="1"/>
        <v>30727.728499999997</v>
      </c>
      <c r="H10" s="101">
        <f t="shared" si="1"/>
        <v>0</v>
      </c>
      <c r="I10" s="101">
        <f t="shared" si="1"/>
        <v>0</v>
      </c>
      <c r="J10" s="101">
        <f t="shared" si="1"/>
        <v>0</v>
      </c>
    </row>
    <row r="11" spans="1:11" s="86" customFormat="1" ht="14.25" customHeight="1">
      <c r="A11" s="451" t="str">
        <f>'Planilha Orcamentária'!A24</f>
        <v>3.0</v>
      </c>
      <c r="B11" s="452" t="str">
        <f>'Planilha Orcamentária'!C24</f>
        <v>SERVIÇOS DE CALÇAMENTO EM BLOQUETE</v>
      </c>
      <c r="C11" s="83" t="s">
        <v>42</v>
      </c>
      <c r="D11" s="84">
        <f>D12/$D$16</f>
        <v>0.6217823531024389</v>
      </c>
      <c r="E11" s="85"/>
      <c r="F11" s="85"/>
      <c r="G11" s="85"/>
      <c r="H11" s="85">
        <v>0.35</v>
      </c>
      <c r="I11" s="85">
        <v>0.35</v>
      </c>
      <c r="J11" s="85">
        <v>0.3</v>
      </c>
    </row>
    <row r="12" spans="1:11" s="86" customFormat="1" ht="14.25" customHeight="1">
      <c r="A12" s="451"/>
      <c r="B12" s="452"/>
      <c r="C12" s="87" t="s">
        <v>43</v>
      </c>
      <c r="D12" s="102">
        <f>'Planilha Orcamentária'!H24</f>
        <v>215012.86</v>
      </c>
      <c r="E12" s="102">
        <f>E11*$D$12</f>
        <v>0</v>
      </c>
      <c r="F12" s="102"/>
      <c r="G12" s="102"/>
      <c r="H12" s="102">
        <f>H11*$D$12</f>
        <v>75254.500999999989</v>
      </c>
      <c r="I12" s="102">
        <f>I11*$D$12</f>
        <v>75254.500999999989</v>
      </c>
      <c r="J12" s="102">
        <f>J11*$D$12</f>
        <v>64503.857999999993</v>
      </c>
    </row>
    <row r="13" spans="1:11" s="86" customFormat="1" ht="14.25" customHeight="1">
      <c r="A13" s="451" t="str">
        <f>'Planilha Orcamentária'!A28</f>
        <v>4.0</v>
      </c>
      <c r="B13" s="452" t="str">
        <f>'Planilha Orcamentária'!C28</f>
        <v>OBRAS COMPLEMENTARES</v>
      </c>
      <c r="C13" s="83" t="s">
        <v>42</v>
      </c>
      <c r="D13" s="84">
        <f>D14/$D$16</f>
        <v>0.11920179256938762</v>
      </c>
      <c r="E13" s="85">
        <v>0.25</v>
      </c>
      <c r="F13" s="85">
        <v>0.25</v>
      </c>
      <c r="G13" s="85">
        <v>0.375</v>
      </c>
      <c r="H13" s="85"/>
      <c r="I13" s="85"/>
      <c r="J13" s="85">
        <v>0.125</v>
      </c>
    </row>
    <row r="14" spans="1:11" s="86" customFormat="1" ht="14.25" customHeight="1">
      <c r="A14" s="451"/>
      <c r="B14" s="452"/>
      <c r="C14" s="87" t="s">
        <v>43</v>
      </c>
      <c r="D14" s="101">
        <f>'Planilha Orcamentária'!H28</f>
        <v>41220.080000000002</v>
      </c>
      <c r="E14" s="101">
        <f t="shared" ref="E14:F14" si="2">E13*$D$14</f>
        <v>10305.02</v>
      </c>
      <c r="F14" s="101">
        <f t="shared" si="2"/>
        <v>10305.02</v>
      </c>
      <c r="G14" s="101">
        <f t="shared" ref="G14" si="3">G13*$D$14</f>
        <v>15457.53</v>
      </c>
      <c r="H14" s="101"/>
      <c r="I14" s="101">
        <f t="shared" ref="I14" si="4">I13*$D$14</f>
        <v>0</v>
      </c>
      <c r="J14" s="101">
        <f t="shared" ref="J14" si="5">J13*$D$14</f>
        <v>5152.51</v>
      </c>
    </row>
    <row r="15" spans="1:11" s="86" customFormat="1" ht="14.25" customHeight="1">
      <c r="A15" s="451" t="s">
        <v>44</v>
      </c>
      <c r="B15" s="451"/>
      <c r="C15" s="83" t="s">
        <v>42</v>
      </c>
      <c r="D15" s="84">
        <f>D7+D9+D11++D13</f>
        <v>0.99999999999999978</v>
      </c>
      <c r="E15" s="84">
        <f t="shared" ref="E15:J15" si="6">E16/$D$16</f>
        <v>0.11109707830669235</v>
      </c>
      <c r="F15" s="84">
        <f t="shared" si="6"/>
        <v>0.11866006022426087</v>
      </c>
      <c r="G15" s="84">
        <f t="shared" si="6"/>
        <v>0.13356028429543432</v>
      </c>
      <c r="H15" s="84">
        <f t="shared" si="6"/>
        <v>0.21762382358585358</v>
      </c>
      <c r="I15" s="84">
        <f t="shared" si="6"/>
        <v>0.21762382358585358</v>
      </c>
      <c r="J15" s="84">
        <f t="shared" si="6"/>
        <v>0.2014349300019051</v>
      </c>
      <c r="K15" s="223"/>
    </row>
    <row r="16" spans="1:11" s="86" customFormat="1" ht="13.5" customHeight="1">
      <c r="A16" s="451"/>
      <c r="B16" s="451"/>
      <c r="C16" s="83" t="s">
        <v>43</v>
      </c>
      <c r="D16" s="103">
        <f t="shared" ref="D16:J16" si="7">D8+D10+D12+D14</f>
        <v>345800.84</v>
      </c>
      <c r="E16" s="103">
        <f t="shared" si="7"/>
        <v>38417.462999999996</v>
      </c>
      <c r="F16" s="103">
        <f t="shared" si="7"/>
        <v>41032.748500000002</v>
      </c>
      <c r="G16" s="103">
        <f t="shared" si="7"/>
        <v>46185.258499999996</v>
      </c>
      <c r="H16" s="103">
        <f t="shared" si="7"/>
        <v>75254.500999999989</v>
      </c>
      <c r="I16" s="103">
        <f t="shared" si="7"/>
        <v>75254.500999999989</v>
      </c>
      <c r="J16" s="103">
        <f t="shared" si="7"/>
        <v>69656.367999999988</v>
      </c>
      <c r="K16" s="223"/>
    </row>
    <row r="17" spans="1:11" ht="14.25" customHeight="1">
      <c r="A17" s="88"/>
      <c r="B17" s="89"/>
      <c r="C17" s="89"/>
      <c r="D17" s="89"/>
      <c r="E17" s="89"/>
      <c r="F17" s="438" t="s">
        <v>46</v>
      </c>
      <c r="G17" s="438"/>
      <c r="H17" s="438"/>
      <c r="I17" s="438"/>
      <c r="J17" s="438"/>
      <c r="K17" s="81" t="s">
        <v>45</v>
      </c>
    </row>
    <row r="18" spans="1:11" ht="27.75" customHeight="1">
      <c r="A18" s="88"/>
      <c r="B18" s="90"/>
      <c r="C18" s="89"/>
      <c r="F18" s="439"/>
      <c r="G18" s="439"/>
      <c r="H18" s="439"/>
      <c r="I18" s="439"/>
      <c r="J18" s="439"/>
    </row>
    <row r="19" spans="1:11">
      <c r="A19" s="92"/>
      <c r="B19" s="140" t="str">
        <f>'Planilha Orcamentária'!B36</f>
        <v>Priscila Cristina de Paula</v>
      </c>
      <c r="D19" s="93"/>
      <c r="E19" s="93"/>
      <c r="F19" s="439"/>
      <c r="G19" s="439"/>
      <c r="H19" s="439"/>
      <c r="I19" s="439"/>
      <c r="J19" s="439"/>
    </row>
    <row r="20" spans="1:11" ht="19.5" customHeight="1">
      <c r="A20" s="94"/>
      <c r="B20" s="76" t="str">
        <f>'Planilha Orcamentária'!B38</f>
        <v>Engenheira Civil</v>
      </c>
      <c r="F20" s="439"/>
      <c r="G20" s="439"/>
      <c r="H20" s="439"/>
      <c r="I20" s="439"/>
      <c r="J20" s="439"/>
    </row>
    <row r="21" spans="1:11" ht="19.5" customHeight="1">
      <c r="A21" s="94"/>
      <c r="B21" s="76" t="s">
        <v>141</v>
      </c>
      <c r="F21" s="439"/>
      <c r="G21" s="439"/>
      <c r="H21" s="439"/>
      <c r="I21" s="439"/>
      <c r="J21" s="439"/>
    </row>
    <row r="22" spans="1:11" ht="19.5" customHeight="1">
      <c r="A22" s="94"/>
      <c r="B22" s="76"/>
      <c r="F22" s="439"/>
      <c r="G22" s="439"/>
      <c r="H22" s="439"/>
      <c r="I22" s="439"/>
      <c r="J22" s="439"/>
    </row>
    <row r="23" spans="1:11" ht="13.5" customHeight="1">
      <c r="A23" s="95"/>
      <c r="B23" s="141"/>
      <c r="C23" s="96"/>
      <c r="D23" s="96"/>
      <c r="E23" s="97"/>
      <c r="F23" s="439"/>
      <c r="G23" s="439"/>
      <c r="H23" s="439"/>
      <c r="I23" s="439"/>
      <c r="J23" s="439"/>
    </row>
    <row r="24" spans="1:11" ht="14.25" customHeight="1">
      <c r="A24" s="94"/>
      <c r="B24" s="140" t="str">
        <f>'Planilha Orcamentária'!B41</f>
        <v>José Francisco Matos e Silva</v>
      </c>
      <c r="F24" s="439"/>
      <c r="G24" s="439"/>
      <c r="H24" s="439"/>
      <c r="I24" s="439"/>
      <c r="J24" s="439"/>
    </row>
    <row r="25" spans="1:11" ht="14.1" customHeight="1">
      <c r="A25" s="94"/>
      <c r="B25" s="142" t="str" cm="1">
        <f t="array" ref="B25:C25">'Planilha Orcamentária'!B42:C42</f>
        <v>Prefeito Municipal</v>
      </c>
      <c r="C25" s="91">
        <v>0</v>
      </c>
      <c r="F25" s="439"/>
      <c r="G25" s="439"/>
      <c r="H25" s="439"/>
      <c r="I25" s="439"/>
      <c r="J25" s="439"/>
    </row>
    <row r="26" spans="1:11">
      <c r="A26" s="98"/>
      <c r="B26" s="99"/>
      <c r="C26" s="100"/>
      <c r="D26" s="100"/>
      <c r="E26" s="99"/>
      <c r="F26" s="439"/>
      <c r="G26" s="439"/>
      <c r="H26" s="439"/>
      <c r="I26" s="439"/>
      <c r="J26" s="439"/>
    </row>
  </sheetData>
  <mergeCells count="19">
    <mergeCell ref="A4:B4"/>
    <mergeCell ref="A5:B5"/>
    <mergeCell ref="F2:J2"/>
    <mergeCell ref="F1:J1"/>
    <mergeCell ref="F17:J17"/>
    <mergeCell ref="F18:J26"/>
    <mergeCell ref="F5:J5"/>
    <mergeCell ref="F4:J4"/>
    <mergeCell ref="A3:J3"/>
    <mergeCell ref="C5:E5"/>
    <mergeCell ref="A15:B16"/>
    <mergeCell ref="A11:A12"/>
    <mergeCell ref="B11:B12"/>
    <mergeCell ref="A13:A14"/>
    <mergeCell ref="B13:B14"/>
    <mergeCell ref="A7:A8"/>
    <mergeCell ref="B7:B8"/>
    <mergeCell ref="A9:A10"/>
    <mergeCell ref="B9:B10"/>
  </mergeCells>
  <phoneticPr fontId="71" type="noConversion"/>
  <printOptions horizontalCentered="1"/>
  <pageMargins left="0.39370078740157483" right="0.19685039370078741" top="0.59055118110236227" bottom="0.19685039370078741" header="0.19685039370078741" footer="0"/>
  <pageSetup paperSize="9" scale="74" orientation="landscape" horizontalDpi="4294967295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>
              <from>
                <xdr:col>0</xdr:col>
                <xdr:colOff>83820</xdr:colOff>
                <xdr:row>0</xdr:row>
                <xdr:rowOff>114300</xdr:rowOff>
              </from>
              <to>
                <xdr:col>1</xdr:col>
                <xdr:colOff>365760</xdr:colOff>
                <xdr:row>0</xdr:row>
                <xdr:rowOff>769620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6</vt:i4>
      </vt:variant>
    </vt:vector>
  </HeadingPairs>
  <TitlesOfParts>
    <vt:vector size="14" baseType="lpstr">
      <vt:lpstr>Planilha Orcamentária</vt:lpstr>
      <vt:lpstr>BDI</vt:lpstr>
      <vt:lpstr>Memória de Cálculo</vt:lpstr>
      <vt:lpstr>ANEXO A MC AREA 01</vt:lpstr>
      <vt:lpstr>ANEXO A MC AREA 02</vt:lpstr>
      <vt:lpstr>ANEXO A MC AREA 03</vt:lpstr>
      <vt:lpstr>Composição 1</vt:lpstr>
      <vt:lpstr>Cronograma</vt:lpstr>
      <vt:lpstr>'ANEXO A MC AREA 03'!Area_de_impressao</vt:lpstr>
      <vt:lpstr>'Composição 1'!Area_de_impressao</vt:lpstr>
      <vt:lpstr>Cronograma!Area_de_impressao</vt:lpstr>
      <vt:lpstr>'Memória de Cálculo'!Area_de_impressao</vt:lpstr>
      <vt:lpstr>'Planilha Orcamentária'!Area_de_impressao</vt:lpstr>
      <vt:lpstr>'Planilha Orcamentária'!Titulos_de_impressao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PRISCILA DE PAULA</cp:lastModifiedBy>
  <cp:lastPrinted>2024-05-10T14:22:30Z</cp:lastPrinted>
  <dcterms:created xsi:type="dcterms:W3CDTF">2006-09-22T13:55:22Z</dcterms:created>
  <dcterms:modified xsi:type="dcterms:W3CDTF">2024-05-10T14:22:41Z</dcterms:modified>
</cp:coreProperties>
</file>