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OneDrive\NOTEBOOK DELL\HD DO NOTEBOOK\HD EXTERNO 2022\2024\PM_BOM JARDIM DE MINAS\TREVO DA ENTRADA\TRECHO 01\REV FINAL 02\"/>
    </mc:Choice>
  </mc:AlternateContent>
  <xr:revisionPtr revIDLastSave="0" documentId="13_ncr:1_{969C1C54-BB12-4F70-864D-CCCA7C9D00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 Orcamentária" sheetId="5" r:id="rId1"/>
    <sheet name="Memória de Cálculo" sheetId="9" r:id="rId2"/>
    <sheet name="Cronograma" sheetId="10" r:id="rId3"/>
  </sheets>
  <externalReferences>
    <externalReference r:id="rId4"/>
    <externalReference r:id="rId5"/>
  </externalReferences>
  <definedNames>
    <definedName name="___sub1">#REF!</definedName>
    <definedName name="___sub2">#REF!</definedName>
    <definedName name="___sub3">#REF!</definedName>
    <definedName name="__sub1" localSheetId="1">#REF!</definedName>
    <definedName name="__sub2" localSheetId="1">#REF!</definedName>
    <definedName name="__sub3" localSheetId="1">#REF!</definedName>
    <definedName name="_xlnm._FilterDatabase" localSheetId="1" hidden="1">'Memória de Cálculo'!$T$5:$T$43</definedName>
    <definedName name="_sub1">#REF!</definedName>
    <definedName name="_sub2">#REF!</definedName>
    <definedName name="_sub3">#REF!</definedName>
    <definedName name="a" localSheetId="1">#REF!</definedName>
    <definedName name="a">#REF!</definedName>
    <definedName name="AA" localSheetId="1" hidden="1">{#N/A,#N/A,FALSE,"ALVENARIA";#N/A,#N/A,FALSE,"BLOCOS";#N/A,#N/A,FALSE,"CINTAS";#N/A,#N/A,FALSE,"CORTINA";#N/A,#N/A,FALSE,"LAJES";#N/A,#N/A,FALSE,"PILARES";#N/A,#N/A,FALSE,"VIGAS"}</definedName>
    <definedName name="AA" hidden="1">{#N/A,#N/A,FALSE,"ALVENARIA";#N/A,#N/A,FALSE,"BLOCOS";#N/A,#N/A,FALSE,"CINTAS";#N/A,#N/A,FALSE,"CORTINA";#N/A,#N/A,FALSE,"LAJES";#N/A,#N/A,FALSE,"PILARES";#N/A,#N/A,FALSE,"VIGAS"}</definedName>
    <definedName name="AREA" localSheetId="1">#REF!</definedName>
    <definedName name="AREA">#REF!</definedName>
    <definedName name="_xlnm.Print_Area" localSheetId="2">Cronograma!$A$1:$G$29</definedName>
    <definedName name="_xlnm.Print_Area" localSheetId="1">'Memória de Cálculo'!$A$1:$L$281</definedName>
    <definedName name="_xlnm.Print_Area" localSheetId="0">'Planilha Orcamentária'!$A$1:$I$61</definedName>
    <definedName name="B" localSheetId="1">#REF!</definedName>
    <definedName name="B">#REF!</definedName>
    <definedName name="_xlnm.Database">TEXT([1]Dados!$G$29,"mm-aaaa")</definedName>
    <definedName name="BDI" localSheetId="1">#REF!</definedName>
    <definedName name="BDI">#REF!</definedName>
    <definedName name="CalculoFossa20" localSheetId="1" hidden="1">{#N/A,#N/A,FALSE,"ALVENARIA";#N/A,#N/A,FALSE,"BLOCOS";#N/A,#N/A,FALSE,"CINTAS";#N/A,#N/A,FALSE,"CORTINA";#N/A,#N/A,FALSE,"LAJES";#N/A,#N/A,FALSE,"PILARES";#N/A,#N/A,FALSE,"VIGAS"}</definedName>
    <definedName name="CalculoFossa20" hidden="1">{#N/A,#N/A,FALSE,"ALVENARIA";#N/A,#N/A,FALSE,"BLOCOS";#N/A,#N/A,FALSE,"CINTAS";#N/A,#N/A,FALSE,"CORTINA";#N/A,#N/A,FALSE,"LAJES";#N/A,#N/A,FALSE,"PILARES";#N/A,#N/A,FALSE,"VIGAS"}</definedName>
    <definedName name="Cedro1COMPLETO" localSheetId="1" hidden="1">{#N/A,#N/A,FALSE,"ALVENARIA";#N/A,#N/A,FALSE,"BLOCOS";#N/A,#N/A,FALSE,"CINTAS";#N/A,#N/A,FALSE,"CORTINA";#N/A,#N/A,FALSE,"LAJES";#N/A,#N/A,FALSE,"PILARES";#N/A,#N/A,FALSE,"VIGAS"}</definedName>
    <definedName name="Cedro1COMPLETO" hidden="1">{#N/A,#N/A,FALSE,"ALVENARIA";#N/A,#N/A,FALSE,"BLOCOS";#N/A,#N/A,FALSE,"CINTAS";#N/A,#N/A,FALSE,"CORTINA";#N/A,#N/A,FALSE,"LAJES";#N/A,#N/A,FALSE,"PILARES";#N/A,#N/A,FALSE,"VIGAS"}</definedName>
    <definedName name="ciclovia" localSheetId="1" hidden="1">{#N/A,#N/A,FALSE,"ALVENARIA";#N/A,#N/A,FALSE,"BLOCOS";#N/A,#N/A,FALSE,"CINTAS";#N/A,#N/A,FALSE,"CORTINA";#N/A,#N/A,FALSE,"LAJES";#N/A,#N/A,FALSE,"PILARES";#N/A,#N/A,FALSE,"VIGAS"}</definedName>
    <definedName name="ciclovia" hidden="1">{#N/A,#N/A,FALSE,"ALVENARIA";#N/A,#N/A,FALSE,"BLOCOS";#N/A,#N/A,FALSE,"CINTAS";#N/A,#N/A,FALSE,"CORTINA";#N/A,#N/A,FALSE,"LAJES";#N/A,#N/A,FALSE,"PILARES";#N/A,#N/A,FALSE,"VIGAS"}</definedName>
    <definedName name="ciclovia2" localSheetId="1" hidden="1">{#N/A,#N/A,FALSE,"ALVENARIA";#N/A,#N/A,FALSE,"BLOCOS";#N/A,#N/A,FALSE,"CINTAS";#N/A,#N/A,FALSE,"CORTINA";#N/A,#N/A,FALSE,"LAJES";#N/A,#N/A,FALSE,"PILARES";#N/A,#N/A,FALSE,"VIGAS"}</definedName>
    <definedName name="ciclovia2" hidden="1">{#N/A,#N/A,FALSE,"ALVENARIA";#N/A,#N/A,FALSE,"BLOCOS";#N/A,#N/A,FALSE,"CINTAS";#N/A,#N/A,FALSE,"CORTINA";#N/A,#N/A,FALSE,"LAJES";#N/A,#N/A,FALSE,"PILARES";#N/A,#N/A,FALSE,"VIGAS"}</definedName>
    <definedName name="ciclovia3" localSheetId="1" hidden="1">{#N/A,#N/A,FALSE,"ALVENARIA";#N/A,#N/A,FALSE,"BLOCOS";#N/A,#N/A,FALSE,"CINTAS";#N/A,#N/A,FALSE,"CORTINA";#N/A,#N/A,FALSE,"LAJES";#N/A,#N/A,FALSE,"PILARES";#N/A,#N/A,FALSE,"VIGAS"}</definedName>
    <definedName name="ciclovia3" hidden="1">{#N/A,#N/A,FALSE,"ALVENARIA";#N/A,#N/A,FALSE,"BLOCOS";#N/A,#N/A,FALSE,"CINTAS";#N/A,#N/A,FALSE,"CORTINA";#N/A,#N/A,FALSE,"LAJES";#N/A,#N/A,FALSE,"PILARES";#N/A,#N/A,FALSE,"VIGAS"}</definedName>
    <definedName name="ciclovia4" localSheetId="1" hidden="1">{#N/A,#N/A,FALSE,"ALVENARIA";#N/A,#N/A,FALSE,"BLOCOS";#N/A,#N/A,FALSE,"CINTAS";#N/A,#N/A,FALSE,"CORTINA";#N/A,#N/A,FALSE,"LAJES";#N/A,#N/A,FALSE,"PILARES";#N/A,#N/A,FALSE,"VIGAS"}</definedName>
    <definedName name="ciclovia4" hidden="1">{#N/A,#N/A,FALSE,"ALVENARIA";#N/A,#N/A,FALSE,"BLOCOS";#N/A,#N/A,FALSE,"CINTAS";#N/A,#N/A,FALSE,"CORTINA";#N/A,#N/A,FALSE,"LAJES";#N/A,#N/A,FALSE,"PILARES";#N/A,#N/A,FALSE,"VIGAS"}</definedName>
    <definedName name="ciclovia5" localSheetId="1" hidden="1">{#N/A,#N/A,FALSE,"ALVENARIA";#N/A,#N/A,FALSE,"BLOCOS";#N/A,#N/A,FALSE,"CINTAS";#N/A,#N/A,FALSE,"CORTINA";#N/A,#N/A,FALSE,"LAJES";#N/A,#N/A,FALSE,"PILARES";#N/A,#N/A,FALSE,"VIGAS"}</definedName>
    <definedName name="ciclovia5" hidden="1">{#N/A,#N/A,FALSE,"ALVENARIA";#N/A,#N/A,FALSE,"BLOCOS";#N/A,#N/A,FALSE,"CINTAS";#N/A,#N/A,FALSE,"CORTINA";#N/A,#N/A,FALSE,"LAJES";#N/A,#N/A,FALSE,"PILARES";#N/A,#N/A,FALSE,"VIGAS"}</definedName>
    <definedName name="ciclovia6" localSheetId="1" hidden="1">{#N/A,#N/A,FALSE,"ALVENARIA";#N/A,#N/A,FALSE,"BLOCOS";#N/A,#N/A,FALSE,"CINTAS";#N/A,#N/A,FALSE,"CORTINA";#N/A,#N/A,FALSE,"LAJES";#N/A,#N/A,FALSE,"PILARES";#N/A,#N/A,FALSE,"VIGAS"}</definedName>
    <definedName name="ciclovia6" hidden="1">{#N/A,#N/A,FALSE,"ALVENARIA";#N/A,#N/A,FALSE,"BLOCOS";#N/A,#N/A,FALSE,"CINTAS";#N/A,#N/A,FALSE,"CORTINA";#N/A,#N/A,FALSE,"LAJES";#N/A,#N/A,FALSE,"PILARES";#N/A,#N/A,FALSE,"VIGAS"}</definedName>
    <definedName name="ciclovia7" localSheetId="1" hidden="1">{#N/A,#N/A,FALSE,"ALVENARIA";#N/A,#N/A,FALSE,"BLOCOS";#N/A,#N/A,FALSE,"CINTAS";#N/A,#N/A,FALSE,"CORTINA";#N/A,#N/A,FALSE,"LAJES";#N/A,#N/A,FALSE,"PILARES";#N/A,#N/A,FALSE,"VIGAS"}</definedName>
    <definedName name="ciclovia7" hidden="1">{#N/A,#N/A,FALSE,"ALVENARIA";#N/A,#N/A,FALSE,"BLOCOS";#N/A,#N/A,FALSE,"CINTAS";#N/A,#N/A,FALSE,"CORTINA";#N/A,#N/A,FALSE,"LAJES";#N/A,#N/A,FALSE,"PILARES";#N/A,#N/A,FALSE,"VIGAS"}</definedName>
    <definedName name="ciclovia8" localSheetId="1" hidden="1">{#N/A,#N/A,FALSE,"ALVENARIA";#N/A,#N/A,FALSE,"BLOCOS";#N/A,#N/A,FALSE,"CINTAS";#N/A,#N/A,FALSE,"CORTINA";#N/A,#N/A,FALSE,"LAJES";#N/A,#N/A,FALSE,"PILARES";#N/A,#N/A,FALSE,"VIGAS"}</definedName>
    <definedName name="ciclovia8" hidden="1">{#N/A,#N/A,FALSE,"ALVENARIA";#N/A,#N/A,FALSE,"BLOCOS";#N/A,#N/A,FALSE,"CINTAS";#N/A,#N/A,FALSE,"CORTINA";#N/A,#N/A,FALSE,"LAJES";#N/A,#N/A,FALSE,"PILARES";#N/A,#N/A,FALSE,"VIGAS"}</definedName>
    <definedName name="cotação" localSheetId="1" hidden="1">{#N/A,#N/A,FALSE,"ALVENARIA";#N/A,#N/A,FALSE,"BLOCOS";#N/A,#N/A,FALSE,"CINTAS";#N/A,#N/A,FALSE,"CORTINA";#N/A,#N/A,FALSE,"LAJES";#N/A,#N/A,FALSE,"PILARES";#N/A,#N/A,FALSE,"VIGAS"}</definedName>
    <definedName name="cotação" hidden="1">{#N/A,#N/A,FALSE,"ALVENARIA";#N/A,#N/A,FALSE,"BLOCOS";#N/A,#N/A,FALSE,"CINTAS";#N/A,#N/A,FALSE,"CORTINA";#N/A,#N/A,FALSE,"LAJES";#N/A,#N/A,FALSE,"PILARES";#N/A,#N/A,FALSE,"VIGAS"}</definedName>
    <definedName name="ddd" localSheetId="1" hidden="1">{#N/A,#N/A,FALSE,"ALVENARIA";#N/A,#N/A,FALSE,"BLOCOS";#N/A,#N/A,FALSE,"CINTAS";#N/A,#N/A,FALSE,"CORTINA";#N/A,#N/A,FALSE,"LAJES";#N/A,#N/A,FALSE,"PILARES";#N/A,#N/A,FALSE,"VIGAS"}</definedName>
    <definedName name="ddd" hidden="1">{#N/A,#N/A,FALSE,"ALVENARIA";#N/A,#N/A,FALSE,"BLOCOS";#N/A,#N/A,FALSE,"CINTAS";#N/A,#N/A,FALSE,"CORTINA";#N/A,#N/A,FALSE,"LAJES";#N/A,#N/A,FALSE,"PILARES";#N/A,#N/A,FALSE,"VIGAS"}</definedName>
    <definedName name="DOLAR">[2]INSUMOS!$G$8</definedName>
    <definedName name="ersdcefgbrnghrbgbrgfbgfwbvbfgvwfv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4">#REF!</definedName>
    <definedName name="Fonte">#REF!</definedName>
    <definedName name="Fossa20" localSheetId="1" hidden="1">{#N/A,#N/A,FALSE,"ALVENARIA";#N/A,#N/A,FALSE,"BLOCOS";#N/A,#N/A,FALSE,"CINTAS";#N/A,#N/A,FALSE,"CORTINA";#N/A,#N/A,FALSE,"LAJES";#N/A,#N/A,FALSE,"PILARES";#N/A,#N/A,FALSE,"VIGAS"}</definedName>
    <definedName name="Fossa20" hidden="1">{#N/A,#N/A,FALSE,"ALVENARIA";#N/A,#N/A,FALSE,"BLOCOS";#N/A,#N/A,FALSE,"CINTAS";#N/A,#N/A,FALSE,"CORTINA";#N/A,#N/A,FALSE,"LAJES";#N/A,#N/A,FALSE,"PILARES";#N/A,#N/A,FALSE,"VIGAS"}</definedName>
    <definedName name="fran" localSheetId="1" hidden="1">{#N/A,#N/A,FALSE,"ALVENARIA";#N/A,#N/A,FALSE,"BLOCOS";#N/A,#N/A,FALSE,"CINTAS";#N/A,#N/A,FALSE,"CORTINA";#N/A,#N/A,FALSE,"LAJES";#N/A,#N/A,FALSE,"PILARES";#N/A,#N/A,FALSE,"VIGAS"}</definedName>
    <definedName name="fran" hidden="1">{#N/A,#N/A,FALSE,"ALVENARIA";#N/A,#N/A,FALSE,"BLOCOS";#N/A,#N/A,FALSE,"CINTAS";#N/A,#N/A,FALSE,"CORTINA";#N/A,#N/A,FALSE,"LAJES";#N/A,#N/A,FALSE,"PILARES";#N/A,#N/A,FALSE,"VIGAS"}</definedName>
    <definedName name="INSUMOS">#REF!</definedName>
    <definedName name="leosde">#REF!</definedName>
    <definedName name="mac" localSheetId="1" hidden="1">{#N/A,#N/A,FALSE,"ALVENARIA";#N/A,#N/A,FALSE,"BLOCOS";#N/A,#N/A,FALSE,"CINTAS";#N/A,#N/A,FALSE,"CORTINA";#N/A,#N/A,FALSE,"LAJES";#N/A,#N/A,FALSE,"PILARES";#N/A,#N/A,FALSE,"VIGAS"}</definedName>
    <definedName name="mac" hidden="1">{#N/A,#N/A,FALSE,"ALVENARIA";#N/A,#N/A,FALSE,"BLOCOS";#N/A,#N/A,FALSE,"CINTAS";#N/A,#N/A,FALSE,"CORTINA";#N/A,#N/A,FALSE,"LAJES";#N/A,#N/A,FALSE,"PILARES";#N/A,#N/A,FALSE,"VIGAS"}</definedName>
    <definedName name="MACAHDO" localSheetId="1" hidden="1">{#N/A,#N/A,FALSE,"ALVENARIA";#N/A,#N/A,FALSE,"BLOCOS";#N/A,#N/A,FALSE,"CINTAS";#N/A,#N/A,FALSE,"CORTINA";#N/A,#N/A,FALSE,"LAJES";#N/A,#N/A,FALSE,"PILARES";#N/A,#N/A,FALSE,"VIGAS"}</definedName>
    <definedName name="MACAHDO" hidden="1">{#N/A,#N/A,FALSE,"ALVENARIA";#N/A,#N/A,FALSE,"BLOCOS";#N/A,#N/A,FALSE,"CINTAS";#N/A,#N/A,FALSE,"CORTINA";#N/A,#N/A,FALSE,"LAJES";#N/A,#N/A,FALSE,"PILARES";#N/A,#N/A,FALSE,"VIGAS"}</definedName>
    <definedName name="MACHADO" localSheetId="1" hidden="1">{#N/A,#N/A,FALSE,"ALVENARIA";#N/A,#N/A,FALSE,"BLOCOS";#N/A,#N/A,FALSE,"CINTAS";#N/A,#N/A,FALSE,"CORTINA";#N/A,#N/A,FALSE,"LAJES";#N/A,#N/A,FALSE,"PILARES";#N/A,#N/A,FALSE,"VIGAS"}</definedName>
    <definedName name="MACHADO" hidden="1">{#N/A,#N/A,FALSE,"ALVENARIA";#N/A,#N/A,FALSE,"BLOCOS";#N/A,#N/A,FALSE,"CINTAS";#N/A,#N/A,FALSE,"CORTINA";#N/A,#N/A,FALSE,"LAJES";#N/A,#N/A,FALSE,"PILARES";#N/A,#N/A,FALSE,"VIGAS"}</definedName>
    <definedName name="NCOMPOSICOES">7</definedName>
    <definedName name="NCOTACOES">15</definedName>
    <definedName name="noo" localSheetId="1" hidden="1">{#N/A,#N/A,FALSE,"ALVENARIA";#N/A,#N/A,FALSE,"BLOCOS";#N/A,#N/A,FALSE,"CINTAS";#N/A,#N/A,FALSE,"CORTINA";#N/A,#N/A,FALSE,"LAJES";#N/A,#N/A,FALSE,"PILARES";#N/A,#N/A,FALSE,"VIGAS"}</definedName>
    <definedName name="noo" hidden="1">{#N/A,#N/A,FALSE,"ALVENARIA";#N/A,#N/A,FALSE,"BLOCOS";#N/A,#N/A,FALSE,"CINTAS";#N/A,#N/A,FALSE,"CORTINA";#N/A,#N/A,FALSE,"LAJES";#N/A,#N/A,FALSE,"PILARES";#N/A,#N/A,FALSE,"VIGAS"}</definedName>
    <definedName name="obra" localSheetId="1">#REF!</definedName>
    <definedName name="obra">#REF!</definedName>
    <definedName name="obra1" localSheetId="1">#REF!</definedName>
    <definedName name="obra1">#REF!</definedName>
    <definedName name="obra2" localSheetId="1">#REF!</definedName>
    <definedName name="obra2">#REF!</definedName>
    <definedName name="obra3" localSheetId="1">#REF!</definedName>
    <definedName name="obra3">#REF!</definedName>
    <definedName name="obra4" localSheetId="1">#REF!</definedName>
    <definedName name="obra4">#REF!</definedName>
    <definedName name="obra5" localSheetId="1">#REF!</definedName>
    <definedName name="obra5">#REF!</definedName>
    <definedName name="orcamento" localSheetId="1" hidden="1">{#N/A,#N/A,FALSE,"ALVENARIA";#N/A,#N/A,FALSE,"BLOCOS";#N/A,#N/A,FALSE,"CINTAS";#N/A,#N/A,FALSE,"CORTINA";#N/A,#N/A,FALSE,"LAJES";#N/A,#N/A,FALSE,"PILARES";#N/A,#N/A,FALSE,"VIGAS"}</definedName>
    <definedName name="orcamento" hidden="1">{#N/A,#N/A,FALSE,"ALVENARIA";#N/A,#N/A,FALSE,"BLOCOS";#N/A,#N/A,FALSE,"CINTAS";#N/A,#N/A,FALSE,"CORTINA";#N/A,#N/A,FALSE,"LAJES";#N/A,#N/A,FALSE,"PILARES";#N/A,#N/A,FALSE,"VIGAS"}</definedName>
    <definedName name="P.1" localSheetId="1">#REF!</definedName>
    <definedName name="P.1">#REF!</definedName>
    <definedName name="P.10" localSheetId="1">#REF!</definedName>
    <definedName name="P.10">#REF!</definedName>
    <definedName name="P.11" localSheetId="1">#REF!</definedName>
    <definedName name="P.11">#REF!</definedName>
    <definedName name="P.12" localSheetId="1">#REF!</definedName>
    <definedName name="P.12">#REF!</definedName>
    <definedName name="P.13" localSheetId="1">#REF!</definedName>
    <definedName name="P.13">#REF!</definedName>
    <definedName name="P.14" localSheetId="1">#REF!</definedName>
    <definedName name="P.14">#REF!</definedName>
    <definedName name="P.15" localSheetId="1">#REF!</definedName>
    <definedName name="P.15">#REF!</definedName>
    <definedName name="P.2" localSheetId="1">#REF!</definedName>
    <definedName name="P.2">#REF!</definedName>
    <definedName name="P.3" localSheetId="1">#REF!</definedName>
    <definedName name="P.3">#REF!</definedName>
    <definedName name="P.4" localSheetId="1">#REF!</definedName>
    <definedName name="P.4">#REF!</definedName>
    <definedName name="P.5" localSheetId="1">#REF!</definedName>
    <definedName name="P.5">#REF!</definedName>
    <definedName name="P.6" localSheetId="1">#REF!</definedName>
    <definedName name="P.6">#REF!</definedName>
    <definedName name="P.7" localSheetId="1">#REF!</definedName>
    <definedName name="P.7">#REF!</definedName>
    <definedName name="P.8" localSheetId="1">#REF!</definedName>
    <definedName name="P.8">#REF!</definedName>
    <definedName name="P.9" localSheetId="1">#REF!</definedName>
    <definedName name="P.9">#REF!</definedName>
    <definedName name="Pedreiro_de_acabamento">[2]INSUMOS!$B$11</definedName>
    <definedName name="PP1.1" localSheetId="1">#REF!</definedName>
    <definedName name="PP1.1">#REF!</definedName>
    <definedName name="PP1.10" localSheetId="1">#REF!</definedName>
    <definedName name="PP1.10">#REF!</definedName>
    <definedName name="PP1.11" localSheetId="1">#REF!</definedName>
    <definedName name="PP1.11">#REF!</definedName>
    <definedName name="PP1.12" localSheetId="1">#REF!</definedName>
    <definedName name="PP1.12">#REF!</definedName>
    <definedName name="PP1.13" localSheetId="1">#REF!</definedName>
    <definedName name="PP1.13">#REF!</definedName>
    <definedName name="PP1.14" localSheetId="1">#REF!</definedName>
    <definedName name="PP1.14">#REF!</definedName>
    <definedName name="PP1.15" localSheetId="1">#REF!</definedName>
    <definedName name="PP1.15">#REF!</definedName>
    <definedName name="PP1.2" localSheetId="1">#REF!</definedName>
    <definedName name="PP1.2">#REF!</definedName>
    <definedName name="PP1.3" localSheetId="1">#REF!</definedName>
    <definedName name="PP1.3">#REF!</definedName>
    <definedName name="PP1.4" localSheetId="1">#REF!</definedName>
    <definedName name="PP1.4">#REF!</definedName>
    <definedName name="PP1.5" localSheetId="1">#REF!</definedName>
    <definedName name="PP1.5">#REF!</definedName>
    <definedName name="PP1.6" localSheetId="1">#REF!</definedName>
    <definedName name="PP1.6">#REF!</definedName>
    <definedName name="PP1.7" localSheetId="1">#REF!</definedName>
    <definedName name="PP1.7">#REF!</definedName>
    <definedName name="PP1.8" localSheetId="1">#REF!</definedName>
    <definedName name="PP1.8">#REF!</definedName>
    <definedName name="PP1.9" localSheetId="1">#REF!</definedName>
    <definedName name="PP1.9">#REF!</definedName>
    <definedName name="T.1" localSheetId="1">#REF!</definedName>
    <definedName name="T.1">#REF!</definedName>
    <definedName name="T.10" localSheetId="1">#REF!</definedName>
    <definedName name="T.10">#REF!</definedName>
    <definedName name="T.11" localSheetId="1">#REF!</definedName>
    <definedName name="T.11">#REF!</definedName>
    <definedName name="T.12" localSheetId="1">#REF!</definedName>
    <definedName name="T.12">#REF!</definedName>
    <definedName name="T.13" localSheetId="1">#REF!</definedName>
    <definedName name="T.13">#REF!</definedName>
    <definedName name="T.14" localSheetId="1">#REF!</definedName>
    <definedName name="T.14">#REF!</definedName>
    <definedName name="T.15" localSheetId="1">#REF!</definedName>
    <definedName name="T.15">#REF!</definedName>
    <definedName name="T.2" localSheetId="1">#REF!</definedName>
    <definedName name="T.2">#REF!</definedName>
    <definedName name="T.3" localSheetId="1">#REF!</definedName>
    <definedName name="T.3">#REF!</definedName>
    <definedName name="T.4" localSheetId="1">#REF!</definedName>
    <definedName name="T.4">#REF!</definedName>
    <definedName name="T.5" localSheetId="1">#REF!</definedName>
    <definedName name="T.5">#REF!</definedName>
    <definedName name="T.6" localSheetId="1">#REF!</definedName>
    <definedName name="T.6">#REF!</definedName>
    <definedName name="T.7" localSheetId="1">#REF!</definedName>
    <definedName name="T.7">#REF!</definedName>
    <definedName name="T.8" localSheetId="1">#REF!</definedName>
    <definedName name="T.8">#REF!</definedName>
    <definedName name="T.9" localSheetId="1">#REF!</definedName>
    <definedName name="T.9">#REF!</definedName>
    <definedName name="TABLE_1">#REF!</definedName>
    <definedName name="_xlnm.Print_Titles" localSheetId="0">'Planilha Orcamentária'!$1:$8</definedName>
    <definedName name="TOT.P" localSheetId="1">#REF!</definedName>
    <definedName name="TOT.P">#REF!</definedName>
    <definedName name="TOT1.P" localSheetId="1">#REF!</definedName>
    <definedName name="TOT1.P">#REF!</definedName>
    <definedName name="TT.1" localSheetId="1">#REF!</definedName>
    <definedName name="TT.1">#REF!</definedName>
    <definedName name="TT.10" localSheetId="1">#REF!</definedName>
    <definedName name="TT.10">#REF!</definedName>
    <definedName name="TT.11" localSheetId="1">#REF!</definedName>
    <definedName name="TT.11">#REF!</definedName>
    <definedName name="TT.12" localSheetId="1">#REF!</definedName>
    <definedName name="TT.12">#REF!</definedName>
    <definedName name="TT.13" localSheetId="1">#REF!</definedName>
    <definedName name="TT.13">#REF!</definedName>
    <definedName name="TT.14" localSheetId="1">#REF!</definedName>
    <definedName name="TT.14">#REF!</definedName>
    <definedName name="TT.15" localSheetId="1">#REF!</definedName>
    <definedName name="TT.15">#REF!</definedName>
    <definedName name="TT.2" localSheetId="1">#REF!</definedName>
    <definedName name="TT.2">#REF!</definedName>
    <definedName name="TT.3" localSheetId="1">#REF!</definedName>
    <definedName name="TT.3">#REF!</definedName>
    <definedName name="TT.4" localSheetId="1">#REF!</definedName>
    <definedName name="TT.4">#REF!</definedName>
    <definedName name="TT.5" localSheetId="1">#REF!</definedName>
    <definedName name="TT.5">#REF!</definedName>
    <definedName name="TT.6" localSheetId="1">#REF!</definedName>
    <definedName name="TT.6">#REF!</definedName>
    <definedName name="TT.7" localSheetId="1">#REF!</definedName>
    <definedName name="TT.7">#REF!</definedName>
    <definedName name="TT.8" localSheetId="1">#REF!</definedName>
    <definedName name="TT.8">#REF!</definedName>
    <definedName name="TT.9" localSheetId="1">#REF!</definedName>
    <definedName name="TT.9">#REF!</definedName>
    <definedName name="wrn.mode_lev.xls." localSheetId="1" hidden="1">{#N/A,#N/A,FALSE,"ALVENARIA";#N/A,#N/A,FALSE,"BLOCOS";#N/A,#N/A,FALSE,"CINTAS";#N/A,#N/A,FALSE,"CORTINA";#N/A,#N/A,FALSE,"LAJES";#N/A,#N/A,FALSE,"PILARES";#N/A,#N/A,FALSE,"VIGAS"}</definedName>
    <definedName name="wrn.mode_lev.xls." hidden="1">{#N/A,#N/A,FALSE,"ALVENARIA";#N/A,#N/A,FALSE,"BLOCOS";#N/A,#N/A,FALSE,"CINTAS";#N/A,#N/A,FALSE,"CORTINA";#N/A,#N/A,FALSE,"LAJES";#N/A,#N/A,FALSE,"PILARES";#N/A,#N/A,FALSE,"VIGAS"}</definedName>
    <definedName name="x" localSheetId="1" hidden="1">{#N/A,#N/A,FALSE,"ALVENARIA";#N/A,#N/A,FALSE,"BLOCOS";#N/A,#N/A,FALSE,"CINTAS";#N/A,#N/A,FALSE,"CORTINA";#N/A,#N/A,FALSE,"LAJES";#N/A,#N/A,FALSE,"PILARES";#N/A,#N/A,FALSE,"VIGAS"}</definedName>
    <definedName name="x" hidden="1">{#N/A,#N/A,FALSE,"ALVENARIA";#N/A,#N/A,FALSE,"BLOCOS";#N/A,#N/A,FALSE,"CINTAS";#N/A,#N/A,FALSE,"CORTINA";#N/A,#N/A,FALSE,"LAJES";#N/A,#N/A,FALSE,"PILARES";#N/A,#N/A,FALSE,"VIGAS"}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3" i="9" l="1"/>
  <c r="F36" i="5" s="1"/>
  <c r="J126" i="9"/>
  <c r="J127" i="9"/>
  <c r="J125" i="9"/>
  <c r="J123" i="9"/>
  <c r="J124" i="9"/>
  <c r="J122" i="9"/>
  <c r="J120" i="9"/>
  <c r="J121" i="9"/>
  <c r="J118" i="9"/>
  <c r="J119" i="9"/>
  <c r="D142" i="9"/>
  <c r="D137" i="9"/>
  <c r="D132" i="9"/>
  <c r="D133" i="9"/>
  <c r="D134" i="9"/>
  <c r="D135" i="9"/>
  <c r="D136" i="9"/>
  <c r="D131" i="9"/>
  <c r="D129" i="9"/>
  <c r="D126" i="9"/>
  <c r="D127" i="9"/>
  <c r="D128" i="9"/>
  <c r="D121" i="9"/>
  <c r="D122" i="9"/>
  <c r="D123" i="9"/>
  <c r="D124" i="9"/>
  <c r="D125" i="9"/>
  <c r="J132" i="9"/>
  <c r="J133" i="9"/>
  <c r="D130" i="9"/>
  <c r="I185" i="9"/>
  <c r="K185" i="9" s="1"/>
  <c r="I184" i="9"/>
  <c r="K184" i="9" s="1"/>
  <c r="I183" i="9"/>
  <c r="K183" i="9" s="1"/>
  <c r="I171" i="9"/>
  <c r="K171" i="9" s="1"/>
  <c r="I172" i="9"/>
  <c r="K172" i="9" s="1"/>
  <c r="I173" i="9"/>
  <c r="K173" i="9" s="1"/>
  <c r="I174" i="9"/>
  <c r="K174" i="9" s="1"/>
  <c r="I175" i="9"/>
  <c r="K175" i="9" s="1"/>
  <c r="I176" i="9"/>
  <c r="K176" i="9" s="1"/>
  <c r="I177" i="9"/>
  <c r="K177" i="9" s="1"/>
  <c r="I178" i="9"/>
  <c r="K178" i="9" s="1"/>
  <c r="I170" i="9"/>
  <c r="K170" i="9" s="1"/>
  <c r="I169" i="9"/>
  <c r="K169" i="9" s="1"/>
  <c r="I168" i="9"/>
  <c r="K168" i="9" s="1"/>
  <c r="I167" i="9"/>
  <c r="K167" i="9" s="1"/>
  <c r="I166" i="9"/>
  <c r="K166" i="9" s="1"/>
  <c r="I165" i="9"/>
  <c r="K165" i="9" s="1"/>
  <c r="I164" i="9"/>
  <c r="K164" i="9" s="1"/>
  <c r="C184" i="9"/>
  <c r="E184" i="9" s="1"/>
  <c r="C185" i="9"/>
  <c r="E185" i="9" s="1"/>
  <c r="C165" i="9"/>
  <c r="E165" i="9" s="1"/>
  <c r="C166" i="9"/>
  <c r="E166" i="9" s="1"/>
  <c r="C167" i="9"/>
  <c r="E167" i="9" s="1"/>
  <c r="C168" i="9"/>
  <c r="E168" i="9" s="1"/>
  <c r="C169" i="9"/>
  <c r="E169" i="9" s="1"/>
  <c r="C170" i="9"/>
  <c r="E170" i="9" s="1"/>
  <c r="C171" i="9"/>
  <c r="E171" i="9" s="1"/>
  <c r="C172" i="9"/>
  <c r="E172" i="9" s="1"/>
  <c r="C173" i="9"/>
  <c r="E173" i="9" s="1"/>
  <c r="C174" i="9"/>
  <c r="E174" i="9" s="1"/>
  <c r="C175" i="9"/>
  <c r="E175" i="9" s="1"/>
  <c r="C176" i="9"/>
  <c r="E176" i="9" s="1"/>
  <c r="C177" i="9"/>
  <c r="E177" i="9" s="1"/>
  <c r="C178" i="9"/>
  <c r="E178" i="9" s="1"/>
  <c r="C179" i="9"/>
  <c r="E179" i="9" s="1"/>
  <c r="C180" i="9"/>
  <c r="E180" i="9" s="1"/>
  <c r="C181" i="9"/>
  <c r="E181" i="9" s="1"/>
  <c r="C182" i="9"/>
  <c r="E182" i="9" s="1"/>
  <c r="C183" i="9"/>
  <c r="E183" i="9" s="1"/>
  <c r="C164" i="9"/>
  <c r="E164" i="9" s="1"/>
  <c r="C160" i="9"/>
  <c r="H34" i="5"/>
  <c r="A160" i="9"/>
  <c r="D157" i="9"/>
  <c r="D156" i="9"/>
  <c r="D155" i="9"/>
  <c r="I150" i="9"/>
  <c r="I149" i="9"/>
  <c r="I148" i="9"/>
  <c r="D150" i="9"/>
  <c r="D149" i="9"/>
  <c r="D148" i="9"/>
  <c r="C144" i="9"/>
  <c r="A144" i="9"/>
  <c r="H33" i="5"/>
  <c r="H229" i="9"/>
  <c r="J227" i="9"/>
  <c r="D225" i="9"/>
  <c r="H40" i="5"/>
  <c r="C223" i="9"/>
  <c r="A223" i="9"/>
  <c r="I278" i="9"/>
  <c r="H250" i="9"/>
  <c r="J248" i="9"/>
  <c r="D246" i="9"/>
  <c r="A90" i="9"/>
  <c r="K186" i="9" l="1"/>
  <c r="E186" i="9"/>
  <c r="K179" i="9"/>
  <c r="I151" i="9"/>
  <c r="D158" i="9"/>
  <c r="D151" i="9"/>
  <c r="B231" i="9"/>
  <c r="D233" i="9" s="1"/>
  <c r="F40" i="5" s="1"/>
  <c r="I40" i="5" s="1"/>
  <c r="B254" i="9"/>
  <c r="E189" i="9" l="1"/>
  <c r="F34" i="5" s="1"/>
  <c r="I34" i="5" s="1"/>
  <c r="J154" i="9"/>
  <c r="F33" i="5" s="1"/>
  <c r="I33" i="5" s="1"/>
  <c r="D256" i="9"/>
  <c r="F42" i="5" s="1"/>
  <c r="I270" i="9"/>
  <c r="C270" i="9"/>
  <c r="C272" i="9" l="1"/>
  <c r="F43" i="5" s="1"/>
  <c r="C278" i="9"/>
  <c r="C280" i="9" s="1"/>
  <c r="F44" i="5" l="1"/>
  <c r="F46" i="5"/>
  <c r="F45" i="5"/>
  <c r="C61" i="9" l="1"/>
  <c r="K51" i="9"/>
  <c r="K47" i="9"/>
  <c r="F18" i="5" s="1"/>
  <c r="F19" i="5" l="1"/>
  <c r="C84" i="9"/>
  <c r="G84" i="9" s="1"/>
  <c r="A66" i="9"/>
  <c r="C83" i="9"/>
  <c r="F21" i="5"/>
  <c r="C86" i="9" l="1"/>
  <c r="C49" i="9"/>
  <c r="A49" i="9"/>
  <c r="H19" i="5"/>
  <c r="A91" i="9" l="1"/>
  <c r="F25" i="5"/>
  <c r="I19" i="5"/>
  <c r="H10" i="5"/>
  <c r="F12" i="5"/>
  <c r="C20" i="9"/>
  <c r="B20" i="9"/>
  <c r="A20" i="9"/>
  <c r="H12" i="5"/>
  <c r="F14" i="5"/>
  <c r="C28" i="9"/>
  <c r="B28" i="9"/>
  <c r="A28" i="9"/>
  <c r="H14" i="5"/>
  <c r="H15" i="5"/>
  <c r="F15" i="5"/>
  <c r="C32" i="9"/>
  <c r="B32" i="9"/>
  <c r="A32" i="9"/>
  <c r="H13" i="5"/>
  <c r="F13" i="5"/>
  <c r="F11" i="5"/>
  <c r="C24" i="9"/>
  <c r="B24" i="9"/>
  <c r="A24" i="9"/>
  <c r="I12" i="5" l="1"/>
  <c r="I14" i="5"/>
  <c r="I15" i="5"/>
  <c r="I13" i="5"/>
  <c r="C200" i="9" l="1"/>
  <c r="A200" i="9"/>
  <c r="H36" i="5"/>
  <c r="E209" i="9"/>
  <c r="F209" i="9" s="1"/>
  <c r="I36" i="5" l="1"/>
  <c r="K5" i="9"/>
  <c r="A276" i="9"/>
  <c r="C276" i="9"/>
  <c r="C274" i="9"/>
  <c r="A274" i="9"/>
  <c r="H46" i="5"/>
  <c r="H45" i="5"/>
  <c r="C242" i="9"/>
  <c r="H3" i="5"/>
  <c r="H42" i="5" l="1"/>
  <c r="H43" i="5"/>
  <c r="H44" i="5"/>
  <c r="H37" i="5"/>
  <c r="H38" i="5"/>
  <c r="H35" i="5"/>
  <c r="H26" i="5"/>
  <c r="H27" i="5"/>
  <c r="H28" i="5"/>
  <c r="H29" i="5"/>
  <c r="H30" i="5"/>
  <c r="H22" i="5"/>
  <c r="H23" i="5"/>
  <c r="A16" i="10" l="1"/>
  <c r="B16" i="10"/>
  <c r="A4" i="10"/>
  <c r="A3" i="10"/>
  <c r="A2" i="10"/>
  <c r="D197" i="9"/>
  <c r="D195" i="9" l="1"/>
  <c r="D196" i="9"/>
  <c r="D194" i="9"/>
  <c r="A191" i="9"/>
  <c r="C191" i="9"/>
  <c r="J131" i="9"/>
  <c r="J130" i="9"/>
  <c r="D141" i="9"/>
  <c r="D120" i="9"/>
  <c r="D119" i="9"/>
  <c r="D118" i="9"/>
  <c r="J134" i="9" s="1"/>
  <c r="J128" i="9"/>
  <c r="D140" i="9"/>
  <c r="D139" i="9"/>
  <c r="D138" i="9"/>
  <c r="J129" i="9"/>
  <c r="C215" i="9"/>
  <c r="A215" i="9"/>
  <c r="F219" i="9"/>
  <c r="F38" i="5" s="1"/>
  <c r="F32" i="5" l="1"/>
  <c r="D198" i="9"/>
  <c r="I38" i="5"/>
  <c r="F35" i="5" l="1"/>
  <c r="I35" i="5" s="1"/>
  <c r="C95" i="9"/>
  <c r="A101" i="9" s="1"/>
  <c r="A106" i="9" s="1"/>
  <c r="A268" i="9"/>
  <c r="C268" i="9"/>
  <c r="C266" i="9"/>
  <c r="A266" i="9"/>
  <c r="C244" i="9"/>
  <c r="A244" i="9"/>
  <c r="C235" i="9"/>
  <c r="A235" i="9"/>
  <c r="C221" i="9"/>
  <c r="A221" i="9"/>
  <c r="H41" i="5"/>
  <c r="F27" i="5" l="1"/>
  <c r="H39" i="5"/>
  <c r="E212" i="9" l="1"/>
  <c r="F212" i="9" s="1"/>
  <c r="F213" i="9" s="1"/>
  <c r="F37" i="5" s="1"/>
  <c r="C205" i="9"/>
  <c r="A205" i="9"/>
  <c r="C45" i="9"/>
  <c r="A45" i="9"/>
  <c r="A73" i="9"/>
  <c r="B73" i="9"/>
  <c r="C73" i="9"/>
  <c r="B14" i="10" l="1"/>
  <c r="A14" i="10"/>
  <c r="B12" i="10"/>
  <c r="A12" i="10"/>
  <c r="B10" i="10"/>
  <c r="A10" i="10"/>
  <c r="B8" i="10"/>
  <c r="A8" i="10"/>
  <c r="B6" i="10"/>
  <c r="A6" i="10"/>
  <c r="C115" i="9"/>
  <c r="B115" i="9"/>
  <c r="A115" i="9"/>
  <c r="C113" i="9"/>
  <c r="A113" i="9"/>
  <c r="B108" i="9"/>
  <c r="C108" i="9"/>
  <c r="A108" i="9"/>
  <c r="B103" i="9"/>
  <c r="C103" i="9"/>
  <c r="A103" i="9"/>
  <c r="B101" i="9" l="1"/>
  <c r="C98" i="9"/>
  <c r="A98" i="9"/>
  <c r="B98" i="9"/>
  <c r="B93" i="9" l="1"/>
  <c r="C93" i="9"/>
  <c r="A93" i="9"/>
  <c r="B88" i="9"/>
  <c r="C88" i="9"/>
  <c r="A88" i="9"/>
  <c r="B81" i="9"/>
  <c r="C81" i="9"/>
  <c r="A81" i="9"/>
  <c r="C79" i="9"/>
  <c r="A79" i="9"/>
  <c r="A70" i="9"/>
  <c r="B68" i="9"/>
  <c r="C68" i="9"/>
  <c r="A68" i="9"/>
  <c r="C66" i="9" l="1"/>
  <c r="F22" i="5" s="1"/>
  <c r="H32" i="5" l="1"/>
  <c r="H18" i="5"/>
  <c r="A71" i="9"/>
  <c r="E71" i="9" s="1"/>
  <c r="H31" i="5"/>
  <c r="H24" i="5"/>
  <c r="H25" i="5"/>
  <c r="I37" i="5" l="1"/>
  <c r="I18" i="5"/>
  <c r="I17" i="5" s="1"/>
  <c r="I32" i="5"/>
  <c r="G71" i="9"/>
  <c r="F23" i="5" s="1"/>
  <c r="I23" i="5" s="1"/>
  <c r="A77" i="9"/>
  <c r="G77" i="9" s="1"/>
  <c r="D91" i="9"/>
  <c r="F26" i="5" s="1"/>
  <c r="C106" i="9"/>
  <c r="F29" i="5" s="1"/>
  <c r="I29" i="5" s="1"/>
  <c r="D101" i="9"/>
  <c r="F28" i="5" s="1"/>
  <c r="I25" i="5"/>
  <c r="I31" i="5" l="1"/>
  <c r="D15" i="10" s="1"/>
  <c r="G15" i="10" s="1"/>
  <c r="D9" i="10"/>
  <c r="I28" i="5"/>
  <c r="I27" i="5"/>
  <c r="A111" i="9"/>
  <c r="C111" i="9" s="1"/>
  <c r="F30" i="5" s="1"/>
  <c r="E9" i="10" l="1"/>
  <c r="E17" i="10"/>
  <c r="I30" i="5"/>
  <c r="I26" i="5"/>
  <c r="A38" i="9"/>
  <c r="I24" i="5" l="1"/>
  <c r="D13" i="10" s="1"/>
  <c r="C36" i="9"/>
  <c r="B36" i="9"/>
  <c r="A36" i="9"/>
  <c r="F13" i="10" l="1"/>
  <c r="G13" i="10"/>
  <c r="A4" i="9" l="1"/>
  <c r="A3" i="9"/>
  <c r="A2" i="9"/>
  <c r="B63" i="9" l="1"/>
  <c r="C63" i="9"/>
  <c r="A63" i="9"/>
  <c r="C43" i="9"/>
  <c r="A43" i="9"/>
  <c r="B55" i="9"/>
  <c r="C55" i="9"/>
  <c r="A55" i="9"/>
  <c r="F10" i="5"/>
  <c r="B16" i="9"/>
  <c r="B12" i="9"/>
  <c r="C16" i="9"/>
  <c r="A16" i="9"/>
  <c r="H11" i="5"/>
  <c r="B24" i="10"/>
  <c r="C53" i="9"/>
  <c r="A53" i="9"/>
  <c r="B28" i="10" a="1"/>
  <c r="B28" i="10" s="1"/>
  <c r="B27" i="10"/>
  <c r="B22" i="10"/>
  <c r="B23" i="10"/>
  <c r="F6" i="9"/>
  <c r="E6" i="9"/>
  <c r="C6" i="9"/>
  <c r="I11" i="5" l="1"/>
  <c r="A12" i="9"/>
  <c r="H21" i="5" l="1"/>
  <c r="C12" i="9"/>
  <c r="I22" i="5" l="1"/>
  <c r="I21" i="5"/>
  <c r="I20" i="5" l="1"/>
  <c r="E15" i="10"/>
  <c r="C10" i="9"/>
  <c r="A10" i="9"/>
  <c r="D11" i="10" l="1"/>
  <c r="F11" i="10" s="1"/>
  <c r="H9" i="5"/>
  <c r="H20" i="5"/>
  <c r="I10" i="5"/>
  <c r="E11" i="10" l="1"/>
  <c r="F9" i="10" l="1"/>
  <c r="G9" i="10"/>
  <c r="E77" i="9" l="1"/>
  <c r="G11" i="10" l="1"/>
  <c r="F41" i="5" l="1"/>
  <c r="I41" i="5" l="1"/>
  <c r="I42" i="5"/>
  <c r="I43" i="5" l="1"/>
  <c r="I44" i="5" l="1"/>
  <c r="I46" i="5" l="1"/>
  <c r="I45" i="5"/>
  <c r="I39" i="5" l="1"/>
  <c r="H16" i="5" s="1"/>
  <c r="G16" i="5" s="1"/>
  <c r="A41" i="9" l="1"/>
  <c r="C41" i="9"/>
  <c r="I16" i="5"/>
  <c r="D17" i="10"/>
  <c r="G17" i="10" l="1"/>
  <c r="F17" i="10"/>
  <c r="I9" i="5"/>
  <c r="I47" i="5" s="1"/>
  <c r="E41" i="9"/>
  <c r="D7" i="10" l="1"/>
  <c r="E2" i="10"/>
  <c r="E7" i="10" l="1"/>
  <c r="E19" i="10" s="1"/>
  <c r="D19" i="10"/>
  <c r="G7" i="10"/>
  <c r="G19" i="10" s="1"/>
  <c r="F7" i="10"/>
  <c r="F19" i="10" s="1"/>
  <c r="F18" i="10" l="1"/>
  <c r="G18" i="10"/>
  <c r="D8" i="10"/>
  <c r="D6" i="10"/>
  <c r="D16" i="10"/>
  <c r="D10" i="10"/>
  <c r="D12" i="10"/>
  <c r="D14" i="10"/>
  <c r="E18" i="10"/>
  <c r="D18" i="1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<sst xmlns="http://schemas.openxmlformats.org/spreadsheetml/2006/main" count="433" uniqueCount="271">
  <si>
    <t>ITEM</t>
  </si>
  <si>
    <t>QUANTIDADE</t>
  </si>
  <si>
    <t>UNIDADE</t>
  </si>
  <si>
    <t>DIRETA</t>
  </si>
  <si>
    <t>INDIRETA</t>
  </si>
  <si>
    <t>PREÇO TOTAL</t>
  </si>
  <si>
    <t xml:space="preserve">FORMA DE EXECUÇÃO: </t>
  </si>
  <si>
    <t>1.1</t>
  </si>
  <si>
    <t>2.1</t>
  </si>
  <si>
    <t>3.1</t>
  </si>
  <si>
    <t>M</t>
  </si>
  <si>
    <t>4.1</t>
  </si>
  <si>
    <t>TOTAL GERAL DA OBRA</t>
  </si>
  <si>
    <t>U</t>
  </si>
  <si>
    <t>-</t>
  </si>
  <si>
    <t>SERVIÇOS PRELIMINARES</t>
  </si>
  <si>
    <t>SERVIÇOS</t>
  </si>
  <si>
    <t>Quantidade =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</si>
  <si>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</si>
  <si>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</si>
  <si>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</si>
  <si>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</si>
  <si>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</si>
  <si>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</si>
  <si>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Físico %</t>
  </si>
  <si>
    <t>Financeiro</t>
  </si>
  <si>
    <t>TOTAL</t>
  </si>
  <si>
    <t>(    )</t>
  </si>
  <si>
    <t>4.2</t>
  </si>
  <si>
    <t>DATA:</t>
  </si>
  <si>
    <t>FORNECIMENTO E COLOCAÇÃO DE PLACA DE OBRA EM CHAPA GALVANIZADA (3,00 X 1,50 M) - EM CHAPA GALVANIZADA 0,26 AFIXADAS COM REBITES 540 E PARAFUSOS 3/8, EM ESTRUTURA METÁLICA VIGA U 2" ENRIJECIDA COM METALON 20 X 20, SUPORTE EM EUCALIPTO AUTOCLAVADO PINTADAS</t>
  </si>
  <si>
    <t>VALOR DO CONVÊNIO:</t>
  </si>
  <si>
    <r>
      <rPr>
        <b/>
        <u/>
        <sz val="11"/>
        <rFont val="Aharoni"/>
      </rPr>
      <t>PLANILHA ORÇAMENT</t>
    </r>
    <r>
      <rPr>
        <b/>
        <u/>
        <sz val="11"/>
        <rFont val="Abadi"/>
        <family val="2"/>
      </rPr>
      <t>Á</t>
    </r>
    <r>
      <rPr>
        <b/>
        <u/>
        <sz val="11"/>
        <rFont val="Aharoni"/>
      </rPr>
      <t>RIA DE CUSTOS</t>
    </r>
  </si>
  <si>
    <t>1.0</t>
  </si>
  <si>
    <t>2.0</t>
  </si>
  <si>
    <t>3.0</t>
  </si>
  <si>
    <t>4.0</t>
  </si>
  <si>
    <t>MEMÓRIA DE CÁLCULO DE QUANTITATIVOS</t>
  </si>
  <si>
    <t>RO-41081</t>
  </si>
  <si>
    <t>REGULARIZAÇÃO DO SUB-LEITO (PROCTOR NORMAL)</t>
  </si>
  <si>
    <t>% ISS MUNICIPAL:</t>
  </si>
  <si>
    <t>CÓDIGO</t>
  </si>
  <si>
    <t>SEINFRA</t>
  </si>
  <si>
    <t>BDI:</t>
  </si>
  <si>
    <t>1.2</t>
  </si>
  <si>
    <t>M²</t>
  </si>
  <si>
    <t>5.0</t>
  </si>
  <si>
    <t>5.1</t>
  </si>
  <si>
    <t>5.2</t>
  </si>
  <si>
    <t>M³</t>
  </si>
  <si>
    <t>MÊS 3</t>
  </si>
  <si>
    <t>DOC Nº:</t>
  </si>
  <si>
    <t>DOC Nº: 04/04.</t>
  </si>
  <si>
    <t>1.3</t>
  </si>
  <si>
    <t>%</t>
  </si>
  <si>
    <t>VALOR DA OBRA S/ BDI (SEM O VALOR DE MOB. E DESM.</t>
  </si>
  <si>
    <t>VALOR DA OBRA C/ BDI (SEM O VALOR DE MOB. E DESM.</t>
  </si>
  <si>
    <t>SERVIÇOS DE TERRAPLENAGEM</t>
  </si>
  <si>
    <t>M³XKM</t>
  </si>
  <si>
    <t>SERVIÇOS DE PAVIMENTAÇÃO ASFÁLTICA</t>
  </si>
  <si>
    <t>4.3</t>
  </si>
  <si>
    <t>RO-51229</t>
  </si>
  <si>
    <t>TxKM</t>
  </si>
  <si>
    <t>RO-41376</t>
  </si>
  <si>
    <t>PINTURA DE LIGAÇÃO (EXECUÇÃO E FORNECIMENTO DO MATERIAL BETUMINOSO, EXCLUSIVE TRANSPORTE DO MATERIAL BETUMINOSO)</t>
  </si>
  <si>
    <t>TXKM</t>
  </si>
  <si>
    <t>DRENAGEM PLUVIAL</t>
  </si>
  <si>
    <t>( X )</t>
  </si>
  <si>
    <r>
      <t>C</t>
    </r>
    <r>
      <rPr>
        <b/>
        <sz val="8"/>
        <rFont val="Abadi"/>
        <family val="2"/>
      </rPr>
      <t>Ó</t>
    </r>
    <r>
      <rPr>
        <b/>
        <sz val="8"/>
        <rFont val="Aharoni"/>
      </rPr>
      <t>DIGO</t>
    </r>
  </si>
  <si>
    <r>
      <t>DESCRIÇ</t>
    </r>
    <r>
      <rPr>
        <b/>
        <sz val="8"/>
        <rFont val="Abadi"/>
        <family val="2"/>
      </rPr>
      <t>Ã</t>
    </r>
    <r>
      <rPr>
        <b/>
        <sz val="8"/>
        <rFont val="Aharoni"/>
      </rPr>
      <t>O</t>
    </r>
  </si>
  <si>
    <r>
      <t>PREÇO UNIT</t>
    </r>
    <r>
      <rPr>
        <b/>
        <sz val="8"/>
        <rFont val="Abadi"/>
        <family val="2"/>
      </rPr>
      <t>Á</t>
    </r>
    <r>
      <rPr>
        <b/>
        <sz val="8"/>
        <rFont val="Aharoni"/>
      </rPr>
      <t>RIO S/ BDI</t>
    </r>
  </si>
  <si>
    <r>
      <t>PREÇO UNIT</t>
    </r>
    <r>
      <rPr>
        <b/>
        <sz val="8"/>
        <rFont val="Abadi"/>
        <family val="2"/>
      </rPr>
      <t>Á</t>
    </r>
    <r>
      <rPr>
        <b/>
        <sz val="8"/>
        <rFont val="Aharoni"/>
      </rPr>
      <t>RIO C/ BDI</t>
    </r>
  </si>
  <si>
    <t>DOC Nº: 03/04.</t>
  </si>
  <si>
    <t>Data:</t>
  </si>
  <si>
    <t>Área de Pavimentação:
(m²)</t>
  </si>
  <si>
    <t>Índice de Consumo (CM-30)
(t/m²):</t>
  </si>
  <si>
    <t>RO-51228</t>
  </si>
  <si>
    <t>IMPRIMAÇÃO (EXECUÇÃO E FORNECIMENTO DO MATERIAL BETUMINOSO, EXCLUSIVE TRANSPORTE DO MATERIAL BETUMINOSO)</t>
  </si>
  <si>
    <t>Total:</t>
  </si>
  <si>
    <t>VOLUME DA BASE:</t>
  </si>
  <si>
    <t>ÁREA DO TRECHO:</t>
  </si>
  <si>
    <t>Área de Pavimentação:</t>
  </si>
  <si>
    <t>DMT:</t>
  </si>
  <si>
    <t>Índice de Consumo (RR-2C):</t>
  </si>
  <si>
    <t>Espessura do CBUQ</t>
  </si>
  <si>
    <t>Volume do CBUQ</t>
  </si>
  <si>
    <t>Resp. Técnica:</t>
  </si>
  <si>
    <t>RO-41237</t>
  </si>
  <si>
    <t>LINHAS DE RESINA ACRILICA DE 0,6MM DE ESPESSURA E LARGURA = 0,10M (EXECUÇÃO, INCLUINDO PRÉ-MARCAÇÃO, FORNECIMENTO E TRANSPORTE DE TODOS OS MATERIAIS)</t>
  </si>
  <si>
    <t>TOTAL:</t>
  </si>
  <si>
    <t>Extensão do Trecho:</t>
  </si>
  <si>
    <t>TRANSPORTE DE MATERIAL DE QUALQUER NATUREZA. DISTÂNCIA MÉDIA DE TRANSPORTE &gt;= 50,10 KM (PINTURA DE LIGAÇÃO)</t>
  </si>
  <si>
    <t>*Lados de pintura de faixa dos bordos da pista à executar:</t>
  </si>
  <si>
    <t>Altura da Base:</t>
  </si>
  <si>
    <t>Quantidade:</t>
  </si>
  <si>
    <t>Locação/Estaca:</t>
  </si>
  <si>
    <t>Lado "a"</t>
  </si>
  <si>
    <t>Área Total de Placas:</t>
  </si>
  <si>
    <t>Quant. Total 
de Placas:</t>
  </si>
  <si>
    <t>*Dimensões (malha) das Placas - (conforme manual CONTRAN - volume II - sinalização vertical de advertência - pág. 139.</t>
  </si>
  <si>
    <t>Transporte da bica corrida:</t>
  </si>
  <si>
    <t>DMT de Bota Fora:</t>
  </si>
  <si>
    <t>base = 33% de bica corrida:</t>
  </si>
  <si>
    <t>Volume de bica corrida para a base:</t>
  </si>
  <si>
    <t>Volume de solo a ser utilizado na base (67%):</t>
  </si>
  <si>
    <t>% de solo a ser utilizado na base (67%):</t>
  </si>
  <si>
    <t>Volume de solo a ser escavado e transportado para bota fora (33%):</t>
  </si>
  <si>
    <t>Volume total da base (33% + 67%):</t>
  </si>
  <si>
    <t>Solo da Base</t>
  </si>
  <si>
    <t>% de solo residual da base a ser escavado e transportado para bota fora (33%):</t>
  </si>
  <si>
    <t>Transporte de Bota Fora</t>
  </si>
  <si>
    <t>Peso Específico da bica corrida:</t>
  </si>
  <si>
    <r>
      <t>*DEMONSTRATIVO DE BDI EXTRAÍDO DA TABELA DE REFERÊNCIA (SETOP/SEINFRA) ACIMA RELACIONADA - PÁG</t>
    </r>
    <r>
      <rPr>
        <b/>
        <sz val="8"/>
        <rFont val="Abadi"/>
        <family val="2"/>
      </rPr>
      <t>. 15.</t>
    </r>
  </si>
  <si>
    <t>ED-50392</t>
  </si>
  <si>
    <t>MOBILIZAÇÃO E DESMOBILIZAÇÃO DE OBRA EM CENTRO URBANO OU REGIÃO LIMÍTROFE COM VALOR ATÉ O VALOR DE 1.000.000,00</t>
  </si>
  <si>
    <t>Priscila Cristina de Paula Neto</t>
  </si>
  <si>
    <t>Engenheira Civil</t>
  </si>
  <si>
    <r>
      <t>CREA-MG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>: 142702/D</t>
    </r>
  </si>
  <si>
    <t>RO-43836</t>
  </si>
  <si>
    <t>BASE, COM MISTURA NA PISTA, DE BICA CORRIDA MELHORADA COM 2% DE CIMENTO, COMPACTADA NA ENERGIA DO PROCTOR INTERMEDIÁRIO (EXECUÇÃO, INCLUINDO FORNECIMENTO E TRANSPORTE DO CIMENTO, FORNECIMENTO DA BICA CORRIDA, ESPALHAMENTO, UMIDECIMENTO, HOMOGENEIZAÇÃO E COMPACTAÇÃO DA MISTURA; EXCLUI O TRANSPORTE DA BICA CORRIDA)</t>
  </si>
  <si>
    <t xml:space="preserve">ED-7623 </t>
  </si>
  <si>
    <t>EXECUÇÃO E APLICAÇÃO DE CONCRETO BETUMINOSO USINADO A QUENTE (CBUQ), MASSA COMERCIAL, INCLUINDO FORNECIMENTO E TRANSPORTE DOS AGREGADOS E MATERIAL BETUMINOSO, EXCLUSIVE TRANSPORTE DA MASSA ASFÁLTICA ATÉ A PISTA</t>
  </si>
  <si>
    <t>RO-14038</t>
  </si>
  <si>
    <t>TRANSPORTE DE CONCRETO BETUMINOSO USINADO A QUENTE. DISTÂNCIA MÉDIA DE TRANSPORTE &gt; 50,00 KM (VOLUME COMPACTADO)</t>
  </si>
  <si>
    <t>ED-51139</t>
  </si>
  <si>
    <t>GUIA DE MEIO-FIO, EM CONCRETO COM FCK 20MPA, PRÉ_x0002_MOLDADA, MFC-01 PADRÃO DER-MG, DIMENSÕES (12X16,7X35)CM, EXCLUSIVE SARJETA, INCLUSIVE ESCAVAÇÃO, APILOAMENTO E TRANSPORTE COM RETIRADA DO MATERIAL ESCAVADO (EM CAÇAMBA)</t>
  </si>
  <si>
    <t>Placa Vertical - R19
Velocidade máxima permitida</t>
  </si>
  <si>
    <t>ED-28427</t>
  </si>
  <si>
    <t>5.3</t>
  </si>
  <si>
    <t>PLACA DE AÇO CARBONO COM PELÍCULA REFLETIVA GRAU TÉCNICO TIPO I DA ABNT - PLACA CIRCULAR (EXECUÇÃO, INCLUINDO FORNECIMENTO E TRANSPORTE DE TODOS OS MATERIAIS, INCLUSIVE POSTE DE SUSTENTAÇÃO)</t>
  </si>
  <si>
    <t>RO-41841</t>
  </si>
  <si>
    <t>VALOR DE MOB. E DESM. C/BDI
(VALOR DA OBRA C/BDI SEM O VALOR DO ITEM MO. E DESM.) / 100 * 0,50</t>
  </si>
  <si>
    <t>5.4</t>
  </si>
  <si>
    <t>6.0</t>
  </si>
  <si>
    <t>6.1</t>
  </si>
  <si>
    <t>6.2</t>
  </si>
  <si>
    <t>6.3</t>
  </si>
  <si>
    <t>José Francisco Matos e Silva</t>
  </si>
  <si>
    <t xml:space="preserve">Prefeito Municipal de Bom Jardim de Minas </t>
  </si>
  <si>
    <t>PREFEITURA MUNICIPAL DE BOM JARDIM DE MINAS /MG</t>
  </si>
  <si>
    <t>ALVENARIA DE BLOCO DE CONCRETO CHEIO SEM ARMAÇÃO, EM CONCRETO COM FCK 15MPA , ESP. 9CM, PARA REVESTIMENTO, INCLUSIVE ARGAMASSA PARA ASSENTAMENTO (DETALHE D - CADERNO SEDS)</t>
  </si>
  <si>
    <t>ED-48215</t>
  </si>
  <si>
    <t>CHAPISCO COM ARGAMASSA, TRAÇO 1:3 (CIMENTO E AREIA), ESP . 5MM, APLICADO EM ALVENARIA/ESTRUTURA DE CONCRETO COM COLHER, INCLUSIVE ARGAMASSA COM PREPARO MECANIZADO</t>
  </si>
  <si>
    <t>ED-50727</t>
  </si>
  <si>
    <t>ED-50732</t>
  </si>
  <si>
    <t>EMBOÇO COM ARGAMASSA, TRAÇO 1:6 (CIMENTO E AREIA), ESP. 20MM, APLICAÇÃO MANUAL, INCLUSIVE ARGAMASSA COM PREPARO MECANIZADO, EXCLUSIVE CHAPISCO</t>
  </si>
  <si>
    <t>URBANIZAÇÃO</t>
  </si>
  <si>
    <t>ÁREA TOTAL</t>
  </si>
  <si>
    <t>ÁREA RETIRADA DO AUTOCAD</t>
  </si>
  <si>
    <t>ÁREA RETIRADA DO AUTOCAD A SER PAVIMENTADA:</t>
  </si>
  <si>
    <t>RO-41842</t>
  </si>
  <si>
    <t>6.4</t>
  </si>
  <si>
    <t>PLACA DE AÇO CARBONO COM PELÍCULA REFLETIVA GRAU TÉCNICO TIPO I DA ABNT - PLCA OCTAGONAL (EXECUÇÃO, INCLUINDO FORNECIMENTO E TRANSPORTE DE TODOS OS MATERIAIS, INCLUSIVE POSTE E SUSPENTAÇÃO)</t>
  </si>
  <si>
    <t>Trecho 01 - 02 e 03</t>
  </si>
  <si>
    <t xml:space="preserve">Placa Pare - R1
Parada obrigatório </t>
  </si>
  <si>
    <t>RO-41779</t>
  </si>
  <si>
    <t>SETAS, SIMBOLOS E DIZERES DE RESINA ACRÍLICA 0,6MM DE ESPESSURA (EXECUÇÃO, INCLUINDO PRÉ-MARCAÇÃO, FORNECIMENTO E TRANSPORTE DE TODOS OS MATERIAIS)</t>
  </si>
  <si>
    <t>Descrição:</t>
  </si>
  <si>
    <t>Área por unidade:</t>
  </si>
  <si>
    <t>Área Total :</t>
  </si>
  <si>
    <t xml:space="preserve">PARE </t>
  </si>
  <si>
    <t>SETA</t>
  </si>
  <si>
    <t>SETA EM DOIS SENTIDOS</t>
  </si>
  <si>
    <t>01/04.</t>
  </si>
  <si>
    <t xml:space="preserve">ÁREA A SER REGULARIZADA  </t>
  </si>
  <si>
    <t>CANTEIRO 01</t>
  </si>
  <si>
    <t>CANTEIRO 02</t>
  </si>
  <si>
    <t>CANTEIRO 03</t>
  </si>
  <si>
    <t>ED-50514</t>
  </si>
  <si>
    <t>PREPARAÇÃO PARA EMASSAMENTO OU PINTURA (LÁTEX/ ACRÍLICA) EM PAREDE, INCLUSIVE UMA (1) DEMÃO DE SELADOR ACRÍLICO</t>
  </si>
  <si>
    <t>ED-50498</t>
  </si>
  <si>
    <t>PINTURA LÁTEX (PVA) EM PAREDE, DUAS (2) DEMÃOS, EXCLUSIVE SELADOR ACRÍLICO E MASSA ACRÍLICA/CORRIDA (PVA)</t>
  </si>
  <si>
    <t>6.5</t>
  </si>
  <si>
    <t>6.6</t>
  </si>
  <si>
    <t>3.2</t>
  </si>
  <si>
    <t>3.3</t>
  </si>
  <si>
    <t>4.4</t>
  </si>
  <si>
    <t>4.5</t>
  </si>
  <si>
    <t>4.6</t>
  </si>
  <si>
    <t xml:space="preserve">Placa Vertical - R6C
Placa proibido parar e estacionar
</t>
  </si>
  <si>
    <t>DIVISÃO DE PISTAS OU DEMARCAÇÕES</t>
  </si>
  <si>
    <t>UNID.</t>
  </si>
  <si>
    <t>5.5</t>
  </si>
  <si>
    <t>TACHÃO REFLETIVO TIPO SHTRG, COM CATADIÓPTRICO NAS DUAS FACE  ( EXECUÇÃO, INCLUINDO FORNECIMENTO, COLOCAÇÃO E TRANSPORTE DE TODOS OS MATERIAIS )</t>
  </si>
  <si>
    <t>RO-41228</t>
  </si>
  <si>
    <t>PRAZO PREVISTO PARA EXECUÇÃO DA OBRA: 3 MESES</t>
  </si>
  <si>
    <r>
      <rPr>
        <b/>
        <sz val="9"/>
        <rFont val="Abadi"/>
        <family val="2"/>
      </rPr>
      <t>OBRA:</t>
    </r>
    <r>
      <rPr>
        <sz val="9"/>
        <rFont val="Abadi"/>
        <family val="2"/>
      </rPr>
      <t xml:space="preserve"> </t>
    </r>
    <r>
      <rPr>
        <b/>
        <sz val="9"/>
        <rFont val="Abadi"/>
        <family val="2"/>
      </rPr>
      <t>PAVIMENTAÇÃO ASFÁLTICA EM CBUQ E EXECUÇÃO DE INFRAESTRUTURA EM VIA URBANA</t>
    </r>
  </si>
  <si>
    <t>RO-41373</t>
  </si>
  <si>
    <t>TRANSPORTE DE MATERIAL DE QUALQUER NATUREZA. DISTÂNCIA MÉDIA DE TRANSPORTE DE 25,10 A 30,00 KM</t>
  </si>
  <si>
    <t>LOCAL: AVENIDA PREFEITO GENIVALDO MARQUES DE PAULA - CENTRO (ENTRADA DO MUNICIPIO DE BOM JARDIM DE MINAS)/MG</t>
  </si>
  <si>
    <t>ED-16350</t>
  </si>
  <si>
    <t>LOCAÇÃO DE CONTAINER COM ISOLAMENTO TÉRMICO, TIPO 3, PARA DEPÓSITO/FERRAMENTARIA DE OBRA, COM MEDIDAS REFERENCIAIS DE (6) METROS COMPRIMENTO, (2,3) METROS LARGURA E (2,5) METROS ALTURA ÚTIL INTERNA, INCLUSIVE LIGAÇÕES ELÉTRICAS INTERNAS, EXCLUSIVE MOBILIZAÇÃO/ DESMOBILIZAÇÃO E LIGAÇÕES PROVISÓRIAS EXTERNAS</t>
  </si>
  <si>
    <t>MÊS</t>
  </si>
  <si>
    <t>1.4</t>
  </si>
  <si>
    <t>ED-16354</t>
  </si>
  <si>
    <t>LOCAÇÃO DE CONTAINER COM ISOLAMENTO TÉRMICO, TIPO 7, PARA VESTIÁRIO DE OBRA COM QUATRO (4) CHUVEIROS, TRÊS (3) VASOS SANITÁRIOS, UM (1) MICTÓRIO E UM (1) LAVATÓRIO, COM MEDIDAS REFERENCIAIS DE (6) METROS COMPRIMENTO, (2,3) METROS LARGURA E (2,5) METROS ALTURA ÚTIL INTERNA, INCLUSIVE LIGAÇÕES ELÉTRICAS E HIDROSSANITÁRIAS INTERNAS, EXCLUSIVE MOBILIZAÇÃO/ DESMOBILIZAÇÃO E LIGAÇÕES PROVISÓRIAS EXTERNAS</t>
  </si>
  <si>
    <t>MESES</t>
  </si>
  <si>
    <r>
      <t>para atender à obra: (6,00 m de largura x 2,30 m comprimento)
*(</t>
    </r>
    <r>
      <rPr>
        <u/>
        <sz val="8"/>
        <rFont val="Arial Black"/>
        <family val="2"/>
      </rPr>
      <t xml:space="preserve">registrar e </t>
    </r>
    <r>
      <rPr>
        <i/>
        <u/>
        <sz val="8"/>
        <rFont val="Arial Black"/>
        <family val="2"/>
      </rPr>
      <t>evidenciar a existência do barracão no canteiro de obras através de fotos - periodicamente a mês a mês ao longo da execução das obras</t>
    </r>
    <r>
      <rPr>
        <sz val="8"/>
        <rFont val="Arial Black"/>
        <family val="2"/>
      </rPr>
      <t>)</t>
    </r>
  </si>
  <si>
    <r>
      <t>para atender à obra: (TIPO 7)
*(</t>
    </r>
    <r>
      <rPr>
        <u/>
        <sz val="8"/>
        <rFont val="Arial Black"/>
        <family val="2"/>
      </rPr>
      <t xml:space="preserve">registrar e </t>
    </r>
    <r>
      <rPr>
        <i/>
        <u/>
        <sz val="8"/>
        <rFont val="Arial Black"/>
        <family val="2"/>
      </rPr>
      <t>evidenciar a existência do barracão no canteiro de obras através de fotos - periodicamente a mês a mês ao longo da execução das obras</t>
    </r>
    <r>
      <rPr>
        <sz val="8"/>
        <rFont val="Arial Black"/>
        <family val="2"/>
      </rPr>
      <t>)</t>
    </r>
  </si>
  <si>
    <t xml:space="preserve">ED-50137 </t>
  </si>
  <si>
    <t>MOBILIZAÇÃO E DESMOBILIZAÇÃO DE CONTAINER, INCLUSIVE CARGA, DESCARGA E TRANSPORTE EM CAMINHÃO CARROCERIA COM GUINDAUTO (MUNCK), EXCLUSIVE LOCAÇÃO DO CONTAINER</t>
  </si>
  <si>
    <t>1.5</t>
  </si>
  <si>
    <t>1.6</t>
  </si>
  <si>
    <t xml:space="preserve">ED-16362 </t>
  </si>
  <si>
    <t>LIGAÇÕES PROVISÓRIAS PARA CONTAINER TIPO 7 (CORRESPONDENTE AO CÓDIGO ED-16354)</t>
  </si>
  <si>
    <t>1.7</t>
  </si>
  <si>
    <t xml:space="preserve">ED-16358 </t>
  </si>
  <si>
    <t>LIGAÇÕES PROVISÓRIAS PARA CONTAINER TIPO 3 (CORRESPONDENTE AO CÓDIGO ED-16350)</t>
  </si>
  <si>
    <t>EXECUÇÃO DE SARJETA DE CONCRETO USINADO, MOLDADA IN LOCO EM TRECHO R M CR 44,49
 ETO, 30 CM BASE X 10 CM ALTURA. AF_06/2016</t>
  </si>
  <si>
    <t>SINAPI</t>
  </si>
  <si>
    <t>2.2</t>
  </si>
  <si>
    <t>94287</t>
  </si>
  <si>
    <t>ÁREA TOTAL (RETIRADA DO AUTOCAD) =</t>
  </si>
  <si>
    <t>ÁREA 1 (AUTOCAD) =</t>
  </si>
  <si>
    <t>ÁREA 2 (AUTOCAD) =</t>
  </si>
  <si>
    <t xml:space="preserve">ÁREA TOTAL DE REGULARIZAÇÃO = </t>
  </si>
  <si>
    <t xml:space="preserve">ÁREA DE REGULARIZAÇÃO : </t>
  </si>
  <si>
    <t>ÁREA DE REGULARIZAÇÃO =</t>
  </si>
  <si>
    <t xml:space="preserve">ÁREA DE SARJETA = </t>
  </si>
  <si>
    <t xml:space="preserve">ÁREA DE IMPRIMAÇÃO </t>
  </si>
  <si>
    <t xml:space="preserve">(EXTENSÃO)  X </t>
  </si>
  <si>
    <t>(LARGURA) =</t>
  </si>
  <si>
    <t xml:space="preserve">CANTEIRO 01 -  PERÍMETRO = </t>
  </si>
  <si>
    <t xml:space="preserve">2 x π x r = </t>
  </si>
  <si>
    <t xml:space="preserve">CANTEIRO 02 -  PERÍMETRO = </t>
  </si>
  <si>
    <t xml:space="preserve">CANTEIRO 03 -  PERÍMETRO = </t>
  </si>
  <si>
    <t xml:space="preserve">X       (ALTURA) = </t>
  </si>
  <si>
    <t>EXTENSÃO TOTAL DOS CANTEIROS =</t>
  </si>
  <si>
    <t>ÁREA TOTAL DE ALVENARIA PARA CANTEIRO =</t>
  </si>
  <si>
    <t>ÁREA DE CHAPISCO = EMBOÇO =</t>
  </si>
  <si>
    <t>(EXTENSÃO DE ALVENARIA)   x</t>
  </si>
  <si>
    <t>(ALTURA EXTERNA)   x</t>
  </si>
  <si>
    <t xml:space="preserve">(LADOS) + </t>
  </si>
  <si>
    <t>(ALTURA EXTERNA)  =</t>
  </si>
  <si>
    <t>ÁREA DE PREPARAÇÃO E PINTURA =</t>
  </si>
  <si>
    <t>6.7</t>
  </si>
  <si>
    <t xml:space="preserve">ED-51110 </t>
  </si>
  <si>
    <t>ESCAVAÇÃO MANUAL DE TERRA (DESATERRO MANUAL), INCLUSIVE DESCARGA LATERAL, EXCLUSIVE RETIRADA E TRANSPORTE DO MATERIAL ESCAVADO</t>
  </si>
  <si>
    <t xml:space="preserve">X       (LARG.) = </t>
  </si>
  <si>
    <t>=</t>
  </si>
  <si>
    <t>VOLUME TOTAL DE ESCAVAÇÃO PARA CANTEIROS =</t>
  </si>
  <si>
    <t>RO-41239</t>
  </si>
  <si>
    <t>LINHAS DE RESINA ACRILICA 0,6MM DE ESPESSURA E LARGURA = 0,20M (EXECUÇÃO, INCLUSIVE PRÉ MARCAÇÃO, FORNECIMENTO E TRANSPORTE DE TODOS OS MATERIAIS)</t>
  </si>
  <si>
    <t>LCA 01</t>
  </si>
  <si>
    <t xml:space="preserve">EXTENSÃO TOTAL </t>
  </si>
  <si>
    <t>LCA 02</t>
  </si>
  <si>
    <t>LCA 03</t>
  </si>
  <si>
    <t>5.6</t>
  </si>
  <si>
    <t>5.7</t>
  </si>
  <si>
    <t xml:space="preserve">RO-41243 </t>
  </si>
  <si>
    <t>LINHAS DE RESINA ACRILICA 0,6MM COM LARGURA &gt; 0,30M (EXECUÇÃO, INCLUSIVE PRÉ-MARCAÇÃO, FORNECIMENTO E TRANSPORTE DE TODOS OS MATERIAIS)</t>
  </si>
  <si>
    <t>Largura:</t>
  </si>
  <si>
    <t>Área total</t>
  </si>
  <si>
    <t>Extensão total</t>
  </si>
  <si>
    <t>lados</t>
  </si>
  <si>
    <t xml:space="preserve">AREA TOTAL TOTAL </t>
  </si>
  <si>
    <t xml:space="preserve">EXTENSÃO TOTAL DE LINHAS COM 0,20M DE LARGURA = </t>
  </si>
  <si>
    <t xml:space="preserve">ÁREA TOTAL DE LINHAS COM 0,50M DE LARGURA = </t>
  </si>
  <si>
    <t>2 x π x (9,40)</t>
  </si>
  <si>
    <t>LINHAS DE BORDO</t>
  </si>
  <si>
    <t>CANTEIROS</t>
  </si>
  <si>
    <t>DIVISOR DE PISTA CONTÍNUO</t>
  </si>
  <si>
    <t>DIVISOR DE PISTA LINHAS TRACEJADAS</t>
  </si>
  <si>
    <t>LINHA AUXILIAR PARE</t>
  </si>
  <si>
    <t>SINALIZAÇÃO VIÁRIA HORIZONTAL E VERTICAL</t>
  </si>
  <si>
    <t>AREA TOTAL</t>
  </si>
  <si>
    <t>PRÓXIMO A LCA 4</t>
  </si>
  <si>
    <t>Extensão</t>
  </si>
  <si>
    <t>Espaçamento</t>
  </si>
  <si>
    <t>Quantidade (unid.)</t>
  </si>
  <si>
    <r>
      <rPr>
        <b/>
        <sz val="9"/>
        <rFont val="Abadi"/>
        <family val="2"/>
      </rPr>
      <t>REGIÃO/MÊS DE REFERÊNCIA:</t>
    </r>
    <r>
      <rPr>
        <sz val="9"/>
        <rFont val="Abadi"/>
        <family val="2"/>
      </rPr>
      <t xml:space="preserve"> SEINFRA - REGIÃO LESTE - OUTUBRO /2023 - COM DESONERAÇÃO E SINAPI FEVEREIRO/2024 - COM DESONERAÇÃO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</si>
</sst>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[$€-2]* #,##0.00_);_([$€-2]* \(#,##0.00\);_([$€-2]* &quot;-&quot;??_)"/>
    <numFmt numFmtId="167" formatCode="#,#00"/>
    <numFmt numFmtId="168" formatCode="_(&quot;R$ &quot;* #,##0.00_);_(&quot;R$ &quot;* \(#,##0.00\);_(&quot;R$ &quot;* &quot;-&quot;??_);_(@_)"/>
    <numFmt numFmtId="169" formatCode="&quot;R$&quot;\ #,##0_);[Red]\(&quot;R$&quot;\ #,##0\)"/>
    <numFmt numFmtId="170" formatCode="&quot;R$&quot;\ #,##0.00_);\(&quot;R$&quot;\ #,##0.00\)"/>
    <numFmt numFmtId="171" formatCode="%#,#00"/>
    <numFmt numFmtId="172" formatCode="#.##000"/>
    <numFmt numFmtId="173" formatCode="#,"/>
    <numFmt numFmtId="174" formatCode="&quot;R$ &quot;#,##0.00"/>
    <numFmt numFmtId="175" formatCode="&quot;R$&quot;#,##0.00"/>
    <numFmt numFmtId="176" formatCode="#,##0.0000_ ;\-#,##0.0000\ "/>
    <numFmt numFmtId="177" formatCode="#,##0.00&quot; m&quot;"/>
    <numFmt numFmtId="178" formatCode="#,##0.00&quot; km&quot;"/>
    <numFmt numFmtId="179" formatCode="#,##0.00&quot; txkm&quot;"/>
    <numFmt numFmtId="180" formatCode="#,##0.00&quot; m²&quot;"/>
    <numFmt numFmtId="181" formatCode="#,##0.00&quot; m³&quot;"/>
    <numFmt numFmtId="182" formatCode="#,##0.00&quot; m³xkm&quot;"/>
    <numFmt numFmtId="183" formatCode="#,##0.00&quot; t/m³&quot;"/>
    <numFmt numFmtId="184" formatCode="#,##0.00&quot; %&quot;"/>
    <numFmt numFmtId="185" formatCode="#,##0.0000&quot; t/m²&quot;"/>
    <numFmt numFmtId="186" formatCode="#,##0.000&quot; m&quot;"/>
    <numFmt numFmtId="187" formatCode="#,##0.00&quot; t/km&quot;"/>
  </numFmts>
  <fonts count="7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8"/>
      <name val="Calibri"/>
      <family val="2"/>
    </font>
    <font>
      <sz val="10"/>
      <color rgb="FF000000"/>
      <name val="Arial1"/>
    </font>
    <font>
      <sz val="11"/>
      <color indexed="17"/>
      <name val="Calibri"/>
      <family val="2"/>
    </font>
    <font>
      <b/>
      <sz val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1"/>
      <color indexed="60"/>
      <name val="Calibri"/>
      <family val="2"/>
    </font>
    <font>
      <sz val="11"/>
      <name val="‚l‚r ‚o–¾’©"/>
      <family val="1"/>
      <charset val="128"/>
    </font>
    <font>
      <sz val="1"/>
      <color indexed="18"/>
      <name val="Courier"/>
      <family val="3"/>
    </font>
    <font>
      <sz val="10"/>
      <color indexed="8"/>
      <name val="Times New Roman"/>
      <family val="2"/>
    </font>
    <font>
      <b/>
      <sz val="9"/>
      <name val="Times New Roman"/>
      <family val="1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badi"/>
      <family val="2"/>
    </font>
    <font>
      <b/>
      <sz val="10"/>
      <name val="Abadi"/>
      <family val="2"/>
    </font>
    <font>
      <sz val="10"/>
      <color indexed="8"/>
      <name val="Abadi"/>
      <family val="2"/>
    </font>
    <font>
      <sz val="10"/>
      <color rgb="FFFF0000"/>
      <name val="Abadi"/>
      <family val="2"/>
    </font>
    <font>
      <b/>
      <sz val="8"/>
      <name val="Abadi"/>
      <family val="2"/>
    </font>
    <font>
      <sz val="8"/>
      <name val="Abadi"/>
      <family val="2"/>
    </font>
    <font>
      <b/>
      <sz val="10"/>
      <name val="Aharoni"/>
    </font>
    <font>
      <b/>
      <sz val="9"/>
      <name val="Aharoni"/>
    </font>
    <font>
      <b/>
      <sz val="11"/>
      <name val="Aharoni"/>
    </font>
    <font>
      <b/>
      <sz val="10"/>
      <name val="Abadi Extra Light"/>
      <family val="2"/>
    </font>
    <font>
      <sz val="10"/>
      <name val="Abadi Extra Light"/>
      <family val="2"/>
    </font>
    <font>
      <b/>
      <u/>
      <sz val="11"/>
      <name val="Aharoni"/>
    </font>
    <font>
      <b/>
      <u/>
      <sz val="11"/>
      <name val="Abadi"/>
      <family val="2"/>
    </font>
    <font>
      <b/>
      <sz val="9"/>
      <name val="Abadi Extra Light"/>
      <family val="2"/>
    </font>
    <font>
      <b/>
      <sz val="9"/>
      <color indexed="8"/>
      <name val="Abadi Extra Light"/>
      <family val="2"/>
    </font>
    <font>
      <sz val="9"/>
      <color indexed="8"/>
      <name val="Abadi Extra Light"/>
      <family val="2"/>
    </font>
    <font>
      <b/>
      <sz val="8"/>
      <name val="Aharoni"/>
    </font>
    <font>
      <sz val="10"/>
      <name val="Arial Black"/>
      <family val="2"/>
    </font>
    <font>
      <b/>
      <sz val="10"/>
      <name val="Arial Black"/>
      <family val="2"/>
    </font>
    <font>
      <sz val="10"/>
      <color rgb="FFFF0000"/>
      <name val="Arial Black"/>
      <family val="2"/>
    </font>
    <font>
      <b/>
      <sz val="9"/>
      <name val="Arial Black"/>
      <family val="2"/>
    </font>
    <font>
      <b/>
      <sz val="8"/>
      <name val="Arial Black"/>
      <family val="2"/>
    </font>
    <font>
      <sz val="9"/>
      <name val="Arial Black"/>
      <family val="2"/>
    </font>
    <font>
      <sz val="8"/>
      <name val="Arial Black"/>
      <family val="2"/>
    </font>
    <font>
      <sz val="10"/>
      <name val="Arial Nova"/>
    </font>
    <font>
      <b/>
      <sz val="10"/>
      <name val="Abadi"/>
    </font>
    <font>
      <sz val="8"/>
      <color indexed="8"/>
      <name val="Abadi"/>
      <family val="2"/>
    </font>
    <font>
      <b/>
      <sz val="8"/>
      <color theme="3"/>
      <name val="Abadi"/>
      <family val="2"/>
    </font>
    <font>
      <b/>
      <sz val="8"/>
      <color indexed="8"/>
      <name val="Abadi"/>
      <family val="2"/>
    </font>
    <font>
      <b/>
      <u/>
      <sz val="12"/>
      <name val="Arial Black"/>
      <family val="2"/>
    </font>
    <font>
      <sz val="8"/>
      <color indexed="8"/>
      <name val="Arial Black"/>
      <family val="2"/>
    </font>
    <font>
      <b/>
      <sz val="8"/>
      <color indexed="8"/>
      <name val="Arial Black"/>
      <family val="2"/>
    </font>
    <font>
      <sz val="8"/>
      <color theme="1"/>
      <name val="Arial Black"/>
      <family val="2"/>
    </font>
    <font>
      <u/>
      <sz val="8"/>
      <name val="Arial Black"/>
      <family val="2"/>
    </font>
    <font>
      <i/>
      <u/>
      <sz val="8"/>
      <name val="Arial Black"/>
      <family val="2"/>
    </font>
    <font>
      <sz val="8"/>
      <color theme="4"/>
      <name val="Arial Black"/>
      <family val="2"/>
    </font>
    <font>
      <b/>
      <sz val="9"/>
      <name val="Abadi"/>
      <family val="2"/>
    </font>
    <font>
      <sz val="9"/>
      <name val="Abadi"/>
      <family val="2"/>
    </font>
    <font>
      <sz val="8"/>
      <name val="Arial"/>
    </font>
    <font>
      <sz val="10"/>
      <name val="Arial"/>
    </font>
    <font>
      <sz val="10"/>
      <color theme="1"/>
      <name val="Abadi"/>
      <family val="2"/>
    </font>
    <font>
      <b/>
      <sz val="10"/>
      <color theme="1"/>
      <name val="Abadi"/>
      <family val="2"/>
    </font>
    <font>
      <sz val="10"/>
      <color theme="1"/>
      <name val="Arial Black"/>
      <family val="2"/>
    </font>
    <font>
      <sz val="8"/>
      <color theme="1"/>
      <name val="Abadi"/>
      <family val="2"/>
    </font>
    <font>
      <b/>
      <sz val="8"/>
      <color theme="1"/>
      <name val="Abadi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0"/>
      </patternFill>
    </fill>
    <fill>
      <patternFill patternType="solid">
        <f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7" tint="0.79998168889431442"/>
        <bgColor rgb="FFFFFFCC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0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6" applyNumberFormat="0" applyAlignment="0" applyProtection="0"/>
    <xf numFmtId="0" fontId="10" fillId="0" borderId="0">
      <protection locked="0"/>
    </xf>
    <xf numFmtId="166" fontId="6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Border="0" applyProtection="0"/>
    <xf numFmtId="167" fontId="10" fillId="0" borderId="0">
      <protection locked="0"/>
    </xf>
    <xf numFmtId="0" fontId="13" fillId="9" borderId="0" applyNumberFormat="0" applyBorder="0" applyAlignment="0" applyProtection="0"/>
    <xf numFmtId="0" fontId="14" fillId="0" borderId="0">
      <alignment horizontal="left"/>
    </xf>
    <xf numFmtId="0" fontId="15" fillId="10" borderId="17" applyNumberFormat="0" applyAlignment="0" applyProtection="0"/>
    <xf numFmtId="0" fontId="16" fillId="0" borderId="18" applyNumberFormat="0" applyFill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7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9" fillId="11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12" borderId="19" applyNumberFormat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1" fontId="10" fillId="0" borderId="0">
      <protection locked="0"/>
    </xf>
    <xf numFmtId="172" fontId="10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1" fillId="0" borderId="0">
      <protection locked="0"/>
    </xf>
    <xf numFmtId="165" fontId="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/>
    <xf numFmtId="0" fontId="23" fillId="4" borderId="4">
      <alignment wrapText="1"/>
    </xf>
    <xf numFmtId="0" fontId="23" fillId="4" borderId="4">
      <alignment wrapText="1"/>
    </xf>
    <xf numFmtId="0" fontId="24" fillId="0" borderId="20" applyNumberFormat="0" applyFill="0" applyAlignment="0" applyProtection="0"/>
    <xf numFmtId="173" fontId="25" fillId="0" borderId="0">
      <protection locked="0"/>
    </xf>
    <xf numFmtId="173" fontId="25" fillId="0" borderId="0"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" fillId="0" borderId="0"/>
    <xf numFmtId="0" fontId="67" fillId="0" borderId="0"/>
    <xf numFmtId="165" fontId="67" fillId="0" borderId="0" applyFont="0" applyFill="0" applyBorder="0" applyAlignment="0" applyProtection="0"/>
  </cellStyleXfs>
  <cellXfs count="386">
    <xf numFmtId="0" fontId="0" fillId="0" borderId="0" xfId="0"/>
    <xf numFmtId="0" fontId="30" fillId="0" borderId="0" xfId="0" applyFont="1"/>
    <xf numFmtId="0" fontId="31" fillId="0" borderId="0" xfId="0" applyFont="1"/>
    <xf numFmtId="4" fontId="30" fillId="0" borderId="0" xfId="0" applyNumberFormat="1" applyFont="1"/>
    <xf numFmtId="0" fontId="38" fillId="13" borderId="0" xfId="3" applyFont="1" applyFill="1"/>
    <xf numFmtId="0" fontId="37" fillId="13" borderId="4" xfId="3" applyFont="1" applyFill="1" applyBorder="1" applyAlignment="1">
      <alignment horizontal="center" vertical="center"/>
    </xf>
    <xf numFmtId="49" fontId="42" fillId="13" borderId="4" xfId="3" applyNumberFormat="1" applyFont="1" applyFill="1" applyBorder="1" applyAlignment="1">
      <alignment horizontal="center" vertical="center" wrapText="1"/>
    </xf>
    <xf numFmtId="10" fontId="42" fillId="13" borderId="4" xfId="3" applyNumberFormat="1" applyFont="1" applyFill="1" applyBorder="1" applyAlignment="1">
      <alignment horizontal="center" vertical="center" wrapText="1"/>
    </xf>
    <xf numFmtId="10" fontId="42" fillId="2" borderId="4" xfId="3" applyNumberFormat="1" applyFont="1" applyFill="1" applyBorder="1" applyAlignment="1">
      <alignment horizontal="center" vertical="center" wrapText="1"/>
    </xf>
    <xf numFmtId="0" fontId="38" fillId="13" borderId="0" xfId="3" applyFont="1" applyFill="1" applyAlignment="1">
      <alignment vertical="center"/>
    </xf>
    <xf numFmtId="49" fontId="43" fillId="13" borderId="4" xfId="3" applyNumberFormat="1" applyFont="1" applyFill="1" applyBorder="1" applyAlignment="1">
      <alignment horizontal="center" vertical="center" wrapText="1"/>
    </xf>
    <xf numFmtId="0" fontId="37" fillId="13" borderId="11" xfId="3" applyFont="1" applyFill="1" applyBorder="1" applyAlignment="1">
      <alignment wrapText="1"/>
    </xf>
    <xf numFmtId="0" fontId="38" fillId="0" borderId="9" xfId="3" applyFont="1" applyBorder="1" applyAlignment="1">
      <alignment vertical="center"/>
    </xf>
    <xf numFmtId="0" fontId="38" fillId="13" borderId="0" xfId="3" applyFont="1" applyFill="1" applyAlignment="1">
      <alignment wrapText="1"/>
    </xf>
    <xf numFmtId="0" fontId="37" fillId="13" borderId="11" xfId="3" applyFont="1" applyFill="1" applyBorder="1"/>
    <xf numFmtId="0" fontId="38" fillId="13" borderId="11" xfId="3" applyFont="1" applyFill="1" applyBorder="1"/>
    <xf numFmtId="0" fontId="41" fillId="13" borderId="11" xfId="3" applyFont="1" applyFill="1" applyBorder="1"/>
    <xf numFmtId="0" fontId="38" fillId="13" borderId="14" xfId="3" applyFont="1" applyFill="1" applyBorder="1"/>
    <xf numFmtId="0" fontId="38" fillId="13" borderId="9" xfId="3" applyFont="1" applyFill="1" applyBorder="1"/>
    <xf numFmtId="0" fontId="38" fillId="13" borderId="9" xfId="3" applyFont="1" applyFill="1" applyBorder="1" applyAlignment="1">
      <alignment wrapText="1"/>
    </xf>
    <xf numFmtId="175" fontId="43" fillId="13" borderId="4" xfId="3" applyNumberFormat="1" applyFont="1" applyFill="1" applyBorder="1" applyAlignment="1">
      <alignment horizontal="center" vertical="center" wrapText="1"/>
    </xf>
    <xf numFmtId="175" fontId="43" fillId="13" borderId="4" xfId="66" applyNumberFormat="1" applyFont="1" applyFill="1" applyBorder="1" applyAlignment="1">
      <alignment horizontal="center" vertical="center" wrapText="1"/>
    </xf>
    <xf numFmtId="175" fontId="42" fillId="13" borderId="4" xfId="3" applyNumberFormat="1" applyFont="1" applyFill="1" applyBorder="1" applyAlignment="1">
      <alignment horizontal="center" vertical="center" wrapText="1"/>
    </xf>
    <xf numFmtId="0" fontId="29" fillId="0" borderId="8" xfId="3" applyFont="1" applyBorder="1" applyAlignment="1">
      <alignment horizontal="center" vertical="center"/>
    </xf>
    <xf numFmtId="0" fontId="28" fillId="0" borderId="9" xfId="3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4" fontId="44" fillId="0" borderId="4" xfId="0" applyNumberFormat="1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54" fillId="0" borderId="0" xfId="0" applyFont="1"/>
    <xf numFmtId="0" fontId="32" fillId="3" borderId="1" xfId="0" applyFont="1" applyFill="1" applyBorder="1" applyAlignment="1">
      <alignment horizontal="center" vertical="center" wrapText="1"/>
    </xf>
    <xf numFmtId="49" fontId="32" fillId="3" borderId="1" xfId="0" applyNumberFormat="1" applyFont="1" applyFill="1" applyBorder="1" applyAlignment="1">
      <alignment horizontal="center" vertical="center" wrapText="1"/>
    </xf>
    <xf numFmtId="2" fontId="33" fillId="3" borderId="1" xfId="2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4" fontId="55" fillId="0" borderId="4" xfId="0" applyNumberFormat="1" applyFont="1" applyBorder="1" applyAlignment="1">
      <alignment horizontal="center" vertical="center" wrapText="1"/>
    </xf>
    <xf numFmtId="175" fontId="33" fillId="0" borderId="4" xfId="0" applyNumberFormat="1" applyFont="1" applyBorder="1" applyAlignment="1">
      <alignment horizontal="center" vertical="center" wrapText="1"/>
    </xf>
    <xf numFmtId="0" fontId="56" fillId="3" borderId="0" xfId="0" applyFont="1" applyFill="1"/>
    <xf numFmtId="49" fontId="33" fillId="0" borderId="4" xfId="0" applyNumberFormat="1" applyFont="1" applyBorder="1" applyAlignment="1">
      <alignment horizontal="center" vertical="center" wrapText="1"/>
    </xf>
    <xf numFmtId="0" fontId="45" fillId="14" borderId="0" xfId="3" applyFont="1" applyFill="1"/>
    <xf numFmtId="0" fontId="45" fillId="0" borderId="0" xfId="3" applyFont="1"/>
    <xf numFmtId="0" fontId="45" fillId="0" borderId="0" xfId="3" applyFont="1" applyAlignment="1" applyProtection="1">
      <alignment vertical="center" wrapText="1"/>
      <protection locked="0"/>
    </xf>
    <xf numFmtId="0" fontId="45" fillId="0" borderId="0" xfId="3" applyFont="1" applyAlignment="1">
      <alignment vertical="center" wrapText="1"/>
    </xf>
    <xf numFmtId="0" fontId="47" fillId="0" borderId="0" xfId="3" applyFont="1"/>
    <xf numFmtId="0" fontId="47" fillId="0" borderId="0" xfId="3" applyFont="1" applyAlignment="1">
      <alignment vertical="center" wrapText="1"/>
    </xf>
    <xf numFmtId="0" fontId="46" fillId="4" borderId="0" xfId="3" applyFont="1" applyFill="1" applyAlignment="1" applyProtection="1">
      <alignment horizontal="center" vertical="center"/>
      <protection locked="0"/>
    </xf>
    <xf numFmtId="0" fontId="45" fillId="0" borderId="0" xfId="6" applyFont="1" applyAlignment="1">
      <alignment vertical="center"/>
    </xf>
    <xf numFmtId="49" fontId="45" fillId="0" borderId="0" xfId="4" applyNumberFormat="1" applyFont="1" applyFill="1" applyBorder="1" applyAlignment="1" applyProtection="1">
      <alignment horizontal="center" vertical="center" wrapText="1"/>
      <protection locked="0"/>
    </xf>
    <xf numFmtId="43" fontId="45" fillId="0" borderId="0" xfId="3" applyNumberFormat="1" applyFont="1" applyAlignment="1" applyProtection="1">
      <alignment horizontal="center" vertical="center"/>
      <protection locked="0"/>
    </xf>
    <xf numFmtId="0" fontId="45" fillId="0" borderId="0" xfId="3" applyFont="1" applyAlignment="1" applyProtection="1">
      <alignment horizontal="center" vertical="center"/>
      <protection locked="0"/>
    </xf>
    <xf numFmtId="165" fontId="45" fillId="0" borderId="0" xfId="5" applyNumberFormat="1" applyFont="1" applyBorder="1" applyAlignment="1" applyProtection="1">
      <alignment horizontal="left" vertical="center"/>
      <protection hidden="1"/>
    </xf>
    <xf numFmtId="165" fontId="45" fillId="0" borderId="0" xfId="5" applyNumberFormat="1" applyFont="1" applyBorder="1" applyAlignment="1" applyProtection="1">
      <alignment horizontal="center" vertical="center"/>
      <protection locked="0"/>
    </xf>
    <xf numFmtId="165" fontId="45" fillId="0" borderId="0" xfId="5" applyNumberFormat="1" applyFont="1" applyFill="1" applyBorder="1" applyAlignment="1" applyProtection="1">
      <alignment horizontal="left" vertical="center"/>
      <protection hidden="1"/>
    </xf>
    <xf numFmtId="165" fontId="45" fillId="0" borderId="0" xfId="5" applyNumberFormat="1" applyFont="1" applyFill="1" applyBorder="1" applyAlignment="1" applyProtection="1">
      <alignment horizontal="center" vertical="center"/>
      <protection locked="0"/>
    </xf>
    <xf numFmtId="49" fontId="46" fillId="14" borderId="0" xfId="0" applyNumberFormat="1" applyFont="1" applyFill="1" applyAlignment="1">
      <alignment vertical="center"/>
    </xf>
    <xf numFmtId="49" fontId="46" fillId="14" borderId="0" xfId="0" applyNumberFormat="1" applyFont="1" applyFill="1" applyAlignment="1">
      <alignment horizontal="left" vertical="center"/>
    </xf>
    <xf numFmtId="0" fontId="45" fillId="0" borderId="0" xfId="0" applyFont="1"/>
    <xf numFmtId="0" fontId="45" fillId="14" borderId="0" xfId="6" applyFont="1" applyFill="1" applyAlignment="1">
      <alignment vertical="center"/>
    </xf>
    <xf numFmtId="0" fontId="45" fillId="0" borderId="0" xfId="3" applyFont="1" applyAlignment="1">
      <alignment horizontal="right" vertical="center"/>
    </xf>
    <xf numFmtId="0" fontId="45" fillId="0" borderId="0" xfId="3" applyFont="1" applyAlignment="1">
      <alignment horizontal="left" vertical="center"/>
    </xf>
    <xf numFmtId="0" fontId="45" fillId="0" borderId="0" xfId="3" applyFont="1" applyAlignment="1">
      <alignment horizontal="center" vertical="center"/>
    </xf>
    <xf numFmtId="0" fontId="45" fillId="0" borderId="0" xfId="3" applyFont="1" applyAlignment="1">
      <alignment vertical="center"/>
    </xf>
    <xf numFmtId="0" fontId="52" fillId="0" borderId="0" xfId="3" applyFont="1" applyAlignment="1" applyProtection="1">
      <alignment vertical="center" wrapText="1"/>
      <protection locked="0"/>
    </xf>
    <xf numFmtId="0" fontId="52" fillId="0" borderId="0" xfId="6" applyFont="1" applyAlignment="1">
      <alignment vertical="center"/>
    </xf>
    <xf numFmtId="43" fontId="52" fillId="0" borderId="0" xfId="3" applyNumberFormat="1" applyFont="1" applyAlignment="1" applyProtection="1">
      <alignment horizontal="center" vertical="center"/>
      <protection locked="0"/>
    </xf>
    <xf numFmtId="0" fontId="45" fillId="0" borderId="0" xfId="3" applyFont="1" applyAlignment="1" applyProtection="1">
      <alignment horizontal="right" vertical="center" wrapText="1"/>
      <protection locked="0"/>
    </xf>
    <xf numFmtId="175" fontId="46" fillId="17" borderId="25" xfId="0" applyNumberFormat="1" applyFont="1" applyFill="1" applyBorder="1" applyAlignment="1">
      <alignment horizontal="center" vertical="center"/>
    </xf>
    <xf numFmtId="176" fontId="58" fillId="0" borderId="4" xfId="0" applyNumberFormat="1" applyFont="1" applyBorder="1" applyAlignment="1">
      <alignment horizontal="center" vertical="center" wrapText="1"/>
    </xf>
    <xf numFmtId="4" fontId="51" fillId="0" borderId="4" xfId="0" applyNumberFormat="1" applyFont="1" applyBorder="1" applyAlignment="1">
      <alignment horizontal="center" vertical="center" wrapText="1"/>
    </xf>
    <xf numFmtId="4" fontId="59" fillId="0" borderId="4" xfId="0" applyNumberFormat="1" applyFont="1" applyBorder="1" applyAlignment="1">
      <alignment horizontal="center" vertical="center" wrapText="1"/>
    </xf>
    <xf numFmtId="49" fontId="50" fillId="5" borderId="0" xfId="3" applyNumberFormat="1" applyFont="1" applyFill="1" applyAlignment="1" applyProtection="1">
      <alignment horizontal="center" vertical="center" wrapText="1"/>
      <protection locked="0"/>
    </xf>
    <xf numFmtId="0" fontId="50" fillId="0" borderId="0" xfId="6" applyFont="1" applyAlignment="1">
      <alignment vertical="center"/>
    </xf>
    <xf numFmtId="0" fontId="51" fillId="0" borderId="0" xfId="6" applyFont="1" applyAlignment="1">
      <alignment vertical="center"/>
    </xf>
    <xf numFmtId="0" fontId="48" fillId="5" borderId="0" xfId="3" applyFont="1" applyFill="1" applyAlignment="1" applyProtection="1">
      <alignment horizontal="center" vertical="center" wrapText="1"/>
      <protection locked="0"/>
    </xf>
    <xf numFmtId="3" fontId="48" fillId="5" borderId="0" xfId="3" applyNumberFormat="1" applyFont="1" applyFill="1" applyAlignment="1" applyProtection="1">
      <alignment horizontal="center" vertical="center" wrapText="1"/>
      <protection locked="0"/>
    </xf>
    <xf numFmtId="1" fontId="50" fillId="5" borderId="0" xfId="3" applyNumberFormat="1" applyFont="1" applyFill="1" applyAlignment="1" applyProtection="1">
      <alignment horizontal="center" vertical="center" wrapText="1"/>
      <protection locked="0"/>
    </xf>
    <xf numFmtId="0" fontId="50" fillId="0" borderId="0" xfId="6" applyFont="1" applyAlignment="1">
      <alignment horizontal="left" vertical="center"/>
    </xf>
    <xf numFmtId="4" fontId="49" fillId="15" borderId="4" xfId="8" applyNumberFormat="1" applyFont="1" applyFill="1" applyBorder="1" applyAlignment="1" applyProtection="1">
      <alignment horizontal="center" vertical="center"/>
      <protection hidden="1"/>
    </xf>
    <xf numFmtId="165" fontId="49" fillId="15" borderId="4" xfId="8" applyNumberFormat="1" applyFont="1" applyFill="1" applyBorder="1" applyAlignment="1">
      <alignment horizontal="left" vertical="center"/>
    </xf>
    <xf numFmtId="49" fontId="49" fillId="14" borderId="0" xfId="0" applyNumberFormat="1" applyFont="1" applyFill="1" applyAlignment="1">
      <alignment horizontal="left" vertical="center"/>
    </xf>
    <xf numFmtId="0" fontId="51" fillId="0" borderId="0" xfId="0" applyFont="1"/>
    <xf numFmtId="165" fontId="51" fillId="0" borderId="0" xfId="5" applyNumberFormat="1" applyFont="1" applyFill="1" applyBorder="1" applyAlignment="1" applyProtection="1">
      <alignment horizontal="center" vertical="center"/>
      <protection locked="0"/>
    </xf>
    <xf numFmtId="165" fontId="51" fillId="0" borderId="0" xfId="5" applyNumberFormat="1" applyFont="1" applyFill="1" applyBorder="1" applyAlignment="1" applyProtection="1">
      <alignment horizontal="left" vertical="center"/>
      <protection hidden="1"/>
    </xf>
    <xf numFmtId="4" fontId="51" fillId="15" borderId="4" xfId="8" applyNumberFormat="1" applyFont="1" applyFill="1" applyBorder="1" applyAlignment="1" applyProtection="1">
      <alignment horizontal="center" vertical="center"/>
      <protection hidden="1"/>
    </xf>
    <xf numFmtId="0" fontId="51" fillId="14" borderId="0" xfId="3" applyFont="1" applyFill="1" applyAlignment="1" applyProtection="1">
      <alignment horizontal="center" vertical="center" wrapText="1"/>
      <protection locked="0"/>
    </xf>
    <xf numFmtId="0" fontId="51" fillId="14" borderId="0" xfId="6" applyFont="1" applyFill="1" applyAlignment="1">
      <alignment vertical="center"/>
    </xf>
    <xf numFmtId="177" fontId="60" fillId="14" borderId="4" xfId="2" applyNumberFormat="1" applyFont="1" applyFill="1" applyBorder="1" applyAlignment="1">
      <alignment horizontal="center" vertical="center"/>
    </xf>
    <xf numFmtId="178" fontId="63" fillId="14" borderId="4" xfId="2" applyNumberFormat="1" applyFont="1" applyFill="1" applyBorder="1" applyAlignment="1">
      <alignment horizontal="center" vertical="center"/>
    </xf>
    <xf numFmtId="179" fontId="60" fillId="14" borderId="4" xfId="2" applyNumberFormat="1" applyFont="1" applyFill="1" applyBorder="1" applyAlignment="1">
      <alignment horizontal="center" vertical="center"/>
    </xf>
    <xf numFmtId="180" fontId="60" fillId="14" borderId="4" xfId="2" applyNumberFormat="1" applyFont="1" applyFill="1" applyBorder="1" applyAlignment="1">
      <alignment horizontal="center" vertical="center"/>
    </xf>
    <xf numFmtId="181" fontId="60" fillId="14" borderId="4" xfId="2" applyNumberFormat="1" applyFont="1" applyFill="1" applyBorder="1" applyAlignment="1">
      <alignment horizontal="center" vertical="center"/>
    </xf>
    <xf numFmtId="182" fontId="60" fillId="14" borderId="4" xfId="2" applyNumberFormat="1" applyFont="1" applyFill="1" applyBorder="1" applyAlignment="1">
      <alignment horizontal="center" vertical="center"/>
    </xf>
    <xf numFmtId="183" fontId="60" fillId="14" borderId="4" xfId="2" applyNumberFormat="1" applyFont="1" applyFill="1" applyBorder="1" applyAlignment="1">
      <alignment horizontal="center" vertical="center"/>
    </xf>
    <xf numFmtId="4" fontId="49" fillId="0" borderId="4" xfId="0" applyNumberFormat="1" applyFont="1" applyBorder="1" applyAlignment="1">
      <alignment horizontal="center" vertical="center" wrapText="1"/>
    </xf>
    <xf numFmtId="185" fontId="51" fillId="14" borderId="4" xfId="2" applyNumberFormat="1" applyFont="1" applyFill="1" applyBorder="1" applyAlignment="1">
      <alignment horizontal="center" vertical="center"/>
    </xf>
    <xf numFmtId="0" fontId="37" fillId="13" borderId="4" xfId="3" applyFont="1" applyFill="1" applyBorder="1" applyAlignment="1">
      <alignment horizontal="center" vertical="center" wrapText="1"/>
    </xf>
    <xf numFmtId="186" fontId="51" fillId="14" borderId="4" xfId="2" applyNumberFormat="1" applyFont="1" applyFill="1" applyBorder="1" applyAlignment="1">
      <alignment horizontal="center" vertical="center"/>
    </xf>
    <xf numFmtId="4" fontId="35" fillId="0" borderId="4" xfId="0" applyNumberFormat="1" applyFont="1" applyBorder="1" applyAlignment="1">
      <alignment horizontal="center" vertical="center"/>
    </xf>
    <xf numFmtId="184" fontId="60" fillId="14" borderId="4" xfId="2" applyNumberFormat="1" applyFont="1" applyFill="1" applyBorder="1" applyAlignment="1">
      <alignment horizontal="center" vertical="center"/>
    </xf>
    <xf numFmtId="187" fontId="60" fillId="14" borderId="4" xfId="2" applyNumberFormat="1" applyFont="1" applyFill="1" applyBorder="1" applyAlignment="1">
      <alignment horizontal="center" vertical="center"/>
    </xf>
    <xf numFmtId="181" fontId="60" fillId="5" borderId="4" xfId="2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left" vertical="center" wrapText="1"/>
    </xf>
    <xf numFmtId="0" fontId="30" fillId="0" borderId="25" xfId="0" applyFont="1" applyBorder="1"/>
    <xf numFmtId="4" fontId="30" fillId="0" borderId="25" xfId="0" applyNumberFormat="1" applyFont="1" applyBorder="1"/>
    <xf numFmtId="10" fontId="64" fillId="14" borderId="4" xfId="0" applyNumberFormat="1" applyFont="1" applyFill="1" applyBorder="1" applyAlignment="1">
      <alignment horizontal="center" vertical="center"/>
    </xf>
    <xf numFmtId="0" fontId="47" fillId="14" borderId="0" xfId="3" applyFont="1" applyFill="1" applyAlignment="1" applyProtection="1">
      <alignment horizontal="center" vertical="center" wrapText="1"/>
      <protection locked="0"/>
    </xf>
    <xf numFmtId="0" fontId="47" fillId="14" borderId="0" xfId="6" applyFont="1" applyFill="1" applyAlignment="1">
      <alignment vertical="center"/>
    </xf>
    <xf numFmtId="4" fontId="49" fillId="0" borderId="15" xfId="0" applyNumberFormat="1" applyFont="1" applyBorder="1" applyAlignment="1">
      <alignment horizontal="center" vertical="center" wrapText="1"/>
    </xf>
    <xf numFmtId="177" fontId="51" fillId="14" borderId="4" xfId="2" applyNumberFormat="1" applyFont="1" applyFill="1" applyBorder="1" applyAlignment="1">
      <alignment horizontal="center" vertical="center"/>
    </xf>
    <xf numFmtId="180" fontId="51" fillId="14" borderId="4" xfId="2" applyNumberFormat="1" applyFont="1" applyFill="1" applyBorder="1" applyAlignment="1">
      <alignment horizontal="center" vertical="center"/>
    </xf>
    <xf numFmtId="4" fontId="49" fillId="0" borderId="6" xfId="0" applyNumberFormat="1" applyFont="1" applyBorder="1" applyAlignment="1">
      <alignment horizontal="center" vertical="center" wrapText="1"/>
    </xf>
    <xf numFmtId="0" fontId="45" fillId="14" borderId="0" xfId="3" applyFont="1" applyFill="1" applyAlignment="1" applyProtection="1">
      <alignment horizontal="center" vertical="center" wrapText="1"/>
      <protection locked="0"/>
    </xf>
    <xf numFmtId="14" fontId="45" fillId="0" borderId="0" xfId="3" applyNumberFormat="1" applyFont="1" applyAlignment="1" applyProtection="1">
      <alignment horizontal="center" vertical="center" wrapText="1"/>
      <protection locked="0"/>
    </xf>
    <xf numFmtId="0" fontId="45" fillId="0" borderId="11" xfId="3" applyFont="1" applyBorder="1" applyAlignment="1" applyProtection="1">
      <alignment vertical="center" wrapText="1"/>
      <protection locked="0"/>
    </xf>
    <xf numFmtId="0" fontId="45" fillId="0" borderId="10" xfId="3" applyFont="1" applyBorder="1" applyAlignment="1">
      <alignment horizontal="center" vertical="center"/>
    </xf>
    <xf numFmtId="0" fontId="47" fillId="0" borderId="10" xfId="3" applyFont="1" applyBorder="1" applyAlignment="1">
      <alignment horizontal="center" vertical="center"/>
    </xf>
    <xf numFmtId="0" fontId="47" fillId="0" borderId="11" xfId="3" applyFont="1" applyBorder="1"/>
    <xf numFmtId="0" fontId="46" fillId="4" borderId="11" xfId="3" applyFont="1" applyFill="1" applyBorder="1" applyAlignment="1" applyProtection="1">
      <alignment horizontal="center" vertical="center"/>
      <protection locked="0"/>
    </xf>
    <xf numFmtId="3" fontId="48" fillId="5" borderId="11" xfId="3" applyNumberFormat="1" applyFont="1" applyFill="1" applyBorder="1" applyAlignment="1" applyProtection="1">
      <alignment horizontal="center" vertical="center" wrapText="1"/>
      <protection locked="0"/>
    </xf>
    <xf numFmtId="49" fontId="45" fillId="0" borderId="11" xfId="4" applyNumberFormat="1" applyFont="1" applyFill="1" applyBorder="1" applyAlignment="1" applyProtection="1">
      <alignment horizontal="center" vertical="center" wrapText="1"/>
      <protection locked="0"/>
    </xf>
    <xf numFmtId="0" fontId="45" fillId="0" borderId="10" xfId="6" applyFont="1" applyBorder="1" applyAlignment="1">
      <alignment vertical="center"/>
    </xf>
    <xf numFmtId="0" fontId="50" fillId="5" borderId="11" xfId="3" applyFont="1" applyFill="1" applyBorder="1" applyAlignment="1" applyProtection="1">
      <alignment horizontal="center" vertical="center" wrapText="1"/>
      <protection locked="0"/>
    </xf>
    <xf numFmtId="43" fontId="51" fillId="0" borderId="4" xfId="3" applyNumberFormat="1" applyFont="1" applyBorder="1" applyAlignment="1" applyProtection="1">
      <alignment horizontal="center" vertical="center"/>
      <protection locked="0"/>
    </xf>
    <xf numFmtId="0" fontId="51" fillId="0" borderId="10" xfId="6" applyFont="1" applyBorder="1" applyAlignment="1">
      <alignment vertical="center"/>
    </xf>
    <xf numFmtId="43" fontId="45" fillId="0" borderId="11" xfId="3" applyNumberFormat="1" applyFont="1" applyBorder="1" applyAlignment="1" applyProtection="1">
      <alignment horizontal="center" vertical="center"/>
      <protection locked="0"/>
    </xf>
    <xf numFmtId="0" fontId="46" fillId="16" borderId="11" xfId="0" applyFont="1" applyFill="1" applyBorder="1" applyAlignment="1">
      <alignment horizontal="center" vertical="center"/>
    </xf>
    <xf numFmtId="49" fontId="46" fillId="14" borderId="10" xfId="0" applyNumberFormat="1" applyFont="1" applyFill="1" applyBorder="1" applyAlignment="1">
      <alignment horizontal="left" vertical="center"/>
    </xf>
    <xf numFmtId="184" fontId="60" fillId="15" borderId="11" xfId="2" applyNumberFormat="1" applyFont="1" applyFill="1" applyBorder="1" applyAlignment="1">
      <alignment horizontal="center" vertical="center"/>
    </xf>
    <xf numFmtId="0" fontId="45" fillId="0" borderId="10" xfId="0" applyFont="1" applyBorder="1"/>
    <xf numFmtId="4" fontId="46" fillId="17" borderId="23" xfId="0" applyNumberFormat="1" applyFont="1" applyFill="1" applyBorder="1" applyAlignment="1">
      <alignment horizontal="center" vertical="center"/>
    </xf>
    <xf numFmtId="0" fontId="51" fillId="0" borderId="10" xfId="0" applyFont="1" applyBorder="1"/>
    <xf numFmtId="0" fontId="45" fillId="0" borderId="10" xfId="3" applyFont="1" applyBorder="1" applyAlignment="1" applyProtection="1">
      <alignment vertical="center" wrapText="1"/>
      <protection locked="0"/>
    </xf>
    <xf numFmtId="0" fontId="52" fillId="0" borderId="10" xfId="3" applyFont="1" applyBorder="1" applyAlignment="1" applyProtection="1">
      <alignment vertical="center" wrapText="1"/>
      <protection locked="0"/>
    </xf>
    <xf numFmtId="43" fontId="52" fillId="0" borderId="11" xfId="3" applyNumberFormat="1" applyFont="1" applyBorder="1" applyAlignment="1" applyProtection="1">
      <alignment horizontal="center" vertical="center"/>
      <protection locked="0"/>
    </xf>
    <xf numFmtId="0" fontId="48" fillId="5" borderId="11" xfId="3" applyFont="1" applyFill="1" applyBorder="1" applyAlignment="1" applyProtection="1">
      <alignment horizontal="center" vertical="center" wrapText="1"/>
      <protection locked="0"/>
    </xf>
    <xf numFmtId="0" fontId="45" fillId="14" borderId="11" xfId="3" applyFont="1" applyFill="1" applyBorder="1" applyAlignment="1" applyProtection="1">
      <alignment horizontal="center" vertical="center" wrapText="1"/>
      <protection locked="0"/>
    </xf>
    <xf numFmtId="0" fontId="45" fillId="14" borderId="10" xfId="3" applyFont="1" applyFill="1" applyBorder="1" applyAlignment="1" applyProtection="1">
      <alignment horizontal="center" vertical="center" wrapText="1"/>
      <protection locked="0"/>
    </xf>
    <xf numFmtId="0" fontId="51" fillId="14" borderId="10" xfId="3" applyFont="1" applyFill="1" applyBorder="1" applyAlignment="1" applyProtection="1">
      <alignment horizontal="center" vertical="center" wrapText="1"/>
      <protection locked="0"/>
    </xf>
    <xf numFmtId="0" fontId="47" fillId="14" borderId="10" xfId="3" applyFont="1" applyFill="1" applyBorder="1" applyAlignment="1" applyProtection="1">
      <alignment horizontal="center" vertical="center" wrapText="1"/>
      <protection locked="0"/>
    </xf>
    <xf numFmtId="0" fontId="47" fillId="14" borderId="10" xfId="6" applyFont="1" applyFill="1" applyBorder="1" applyAlignment="1">
      <alignment vertical="center"/>
    </xf>
    <xf numFmtId="4" fontId="51" fillId="0" borderId="3" xfId="0" applyNumberFormat="1" applyFont="1" applyBorder="1" applyAlignment="1">
      <alignment horizontal="center" vertical="center" wrapText="1"/>
    </xf>
    <xf numFmtId="0" fontId="29" fillId="13" borderId="4" xfId="3" applyFont="1" applyFill="1" applyBorder="1" applyAlignment="1">
      <alignment vertical="center" wrapText="1"/>
    </xf>
    <xf numFmtId="0" fontId="29" fillId="13" borderId="4" xfId="3" applyFont="1" applyFill="1" applyBorder="1" applyAlignment="1">
      <alignment vertical="center"/>
    </xf>
    <xf numFmtId="0" fontId="32" fillId="3" borderId="1" xfId="0" applyFont="1" applyFill="1" applyBorder="1" applyAlignment="1">
      <alignment vertical="center" wrapText="1"/>
    </xf>
    <xf numFmtId="0" fontId="32" fillId="3" borderId="1" xfId="0" applyFont="1" applyFill="1" applyBorder="1" applyAlignment="1">
      <alignment vertical="center"/>
    </xf>
    <xf numFmtId="4" fontId="51" fillId="0" borderId="0" xfId="0" applyNumberFormat="1" applyFont="1" applyAlignment="1">
      <alignment horizontal="center" vertical="center" wrapText="1"/>
    </xf>
    <xf numFmtId="177" fontId="51" fillId="14" borderId="0" xfId="2" applyNumberFormat="1" applyFont="1" applyFill="1" applyBorder="1" applyAlignment="1">
      <alignment horizontal="center" vertical="center"/>
    </xf>
    <xf numFmtId="180" fontId="51" fillId="14" borderId="0" xfId="2" applyNumberFormat="1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10" fontId="64" fillId="14" borderId="34" xfId="1" applyNumberFormat="1" applyFont="1" applyFill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 wrapText="1"/>
    </xf>
    <xf numFmtId="0" fontId="32" fillId="3" borderId="38" xfId="0" applyFont="1" applyFill="1" applyBorder="1" applyAlignment="1">
      <alignment horizontal="center" vertical="center" wrapText="1"/>
    </xf>
    <xf numFmtId="175" fontId="32" fillId="3" borderId="39" xfId="0" applyNumberFormat="1" applyFont="1" applyFill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175" fontId="33" fillId="0" borderId="34" xfId="0" applyNumberFormat="1" applyFont="1" applyBorder="1" applyAlignment="1">
      <alignment horizontal="center" vertical="center" wrapText="1"/>
    </xf>
    <xf numFmtId="175" fontId="64" fillId="0" borderId="34" xfId="0" applyNumberFormat="1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7" fontId="53" fillId="0" borderId="0" xfId="0" applyNumberFormat="1" applyFont="1" applyAlignment="1">
      <alignment vertical="center"/>
    </xf>
    <xf numFmtId="17" fontId="28" fillId="0" borderId="30" xfId="0" applyNumberFormat="1" applyFont="1" applyBorder="1" applyAlignment="1">
      <alignment horizontal="center" vertical="center"/>
    </xf>
    <xf numFmtId="0" fontId="28" fillId="0" borderId="29" xfId="0" applyFont="1" applyBorder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8" fillId="0" borderId="29" xfId="0" applyFont="1" applyBorder="1"/>
    <xf numFmtId="4" fontId="28" fillId="0" borderId="0" xfId="0" applyNumberFormat="1" applyFont="1"/>
    <xf numFmtId="0" fontId="28" fillId="0" borderId="30" xfId="0" applyFont="1" applyBorder="1"/>
    <xf numFmtId="175" fontId="28" fillId="0" borderId="30" xfId="0" applyNumberFormat="1" applyFont="1" applyBorder="1"/>
    <xf numFmtId="0" fontId="28" fillId="0" borderId="30" xfId="0" applyFont="1" applyBorder="1" applyAlignment="1">
      <alignment vertical="center"/>
    </xf>
    <xf numFmtId="0" fontId="33" fillId="0" borderId="29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30" xfId="0" applyFont="1" applyBorder="1" applyAlignment="1">
      <alignment vertical="center"/>
    </xf>
    <xf numFmtId="0" fontId="30" fillId="0" borderId="40" xfId="0" applyFont="1" applyBorder="1"/>
    <xf numFmtId="0" fontId="30" fillId="0" borderId="41" xfId="0" applyFont="1" applyBorder="1"/>
    <xf numFmtId="0" fontId="30" fillId="0" borderId="32" xfId="0" applyFont="1" applyBorder="1"/>
    <xf numFmtId="0" fontId="30" fillId="0" borderId="7" xfId="0" applyFont="1" applyBorder="1"/>
    <xf numFmtId="4" fontId="30" fillId="0" borderId="7" xfId="0" applyNumberFormat="1" applyFont="1" applyBorder="1"/>
    <xf numFmtId="0" fontId="30" fillId="0" borderId="31" xfId="0" applyFont="1" applyBorder="1"/>
    <xf numFmtId="175" fontId="38" fillId="13" borderId="0" xfId="3" applyNumberFormat="1" applyFont="1" applyFill="1" applyAlignment="1">
      <alignment vertical="center"/>
    </xf>
    <xf numFmtId="175" fontId="38" fillId="13" borderId="0" xfId="3" applyNumberFormat="1" applyFont="1" applyFill="1"/>
    <xf numFmtId="4" fontId="51" fillId="0" borderId="11" xfId="0" applyNumberFormat="1" applyFont="1" applyBorder="1" applyAlignment="1">
      <alignment horizontal="center" vertical="center" wrapText="1"/>
    </xf>
    <xf numFmtId="0" fontId="37" fillId="13" borderId="0" xfId="3" applyFont="1" applyFill="1" applyAlignment="1">
      <alignment wrapText="1"/>
    </xf>
    <xf numFmtId="0" fontId="37" fillId="0" borderId="0" xfId="3" applyFont="1" applyAlignment="1">
      <alignment vertical="center"/>
    </xf>
    <xf numFmtId="0" fontId="28" fillId="0" borderId="0" xfId="3" applyFont="1" applyAlignment="1">
      <alignment horizontal="center" vertical="center"/>
    </xf>
    <xf numFmtId="0" fontId="41" fillId="13" borderId="0" xfId="3" applyFont="1" applyFill="1" applyAlignment="1">
      <alignment wrapText="1"/>
    </xf>
    <xf numFmtId="0" fontId="37" fillId="13" borderId="0" xfId="3" applyFont="1" applyFill="1" applyAlignment="1">
      <alignment horizontal="right"/>
    </xf>
    <xf numFmtId="0" fontId="28" fillId="13" borderId="0" xfId="3" applyFont="1" applyFill="1" applyAlignment="1">
      <alignment horizontal="center" vertical="center"/>
    </xf>
    <xf numFmtId="4" fontId="51" fillId="0" borderId="11" xfId="3" applyNumberFormat="1" applyFont="1" applyBorder="1" applyAlignment="1" applyProtection="1">
      <alignment horizontal="center" vertical="center" wrapText="1"/>
      <protection locked="0"/>
    </xf>
    <xf numFmtId="4" fontId="51" fillId="0" borderId="0" xfId="3" applyNumberFormat="1" applyFont="1" applyAlignment="1" applyProtection="1">
      <alignment horizontal="center" vertical="center" wrapText="1"/>
      <protection locked="0"/>
    </xf>
    <xf numFmtId="4" fontId="68" fillId="0" borderId="4" xfId="3" applyNumberFormat="1" applyFont="1" applyBorder="1" applyAlignment="1" applyProtection="1">
      <alignment horizontal="center" vertical="center" wrapText="1"/>
      <protection locked="0"/>
    </xf>
    <xf numFmtId="0" fontId="45" fillId="14" borderId="0" xfId="3" applyFont="1" applyFill="1" applyAlignment="1" applyProtection="1">
      <alignment vertical="center"/>
      <protection locked="0"/>
    </xf>
    <xf numFmtId="0" fontId="45" fillId="14" borderId="10" xfId="3" applyFont="1" applyFill="1" applyBorder="1" applyAlignment="1" applyProtection="1">
      <alignment vertical="center"/>
      <protection locked="0"/>
    </xf>
    <xf numFmtId="0" fontId="51" fillId="14" borderId="11" xfId="3" applyFont="1" applyFill="1" applyBorder="1" applyAlignment="1" applyProtection="1">
      <alignment vertical="center"/>
      <protection locked="0"/>
    </xf>
    <xf numFmtId="0" fontId="51" fillId="14" borderId="0" xfId="3" applyFont="1" applyFill="1" applyAlignment="1" applyProtection="1">
      <alignment vertical="center"/>
      <protection locked="0"/>
    </xf>
    <xf numFmtId="4" fontId="51" fillId="0" borderId="0" xfId="3" applyNumberFormat="1" applyFont="1" applyAlignment="1" applyProtection="1">
      <alignment vertical="center"/>
      <protection locked="0"/>
    </xf>
    <xf numFmtId="0" fontId="51" fillId="14" borderId="0" xfId="3" applyFont="1" applyFill="1" applyAlignment="1" applyProtection="1">
      <alignment horizontal="right" vertical="center"/>
      <protection locked="0"/>
    </xf>
    <xf numFmtId="4" fontId="51" fillId="14" borderId="0" xfId="3" applyNumberFormat="1" applyFont="1" applyFill="1" applyAlignment="1" applyProtection="1">
      <alignment horizontal="left" vertical="center" wrapText="1"/>
      <protection locked="0"/>
    </xf>
    <xf numFmtId="4" fontId="51" fillId="14" borderId="0" xfId="3" applyNumberFormat="1" applyFont="1" applyFill="1" applyAlignment="1" applyProtection="1">
      <alignment horizontal="right" vertical="center" wrapText="1"/>
      <protection locked="0"/>
    </xf>
    <xf numFmtId="0" fontId="51" fillId="14" borderId="0" xfId="3" applyFont="1" applyFill="1" applyAlignment="1" applyProtection="1">
      <alignment horizontal="left" vertical="center" wrapText="1"/>
      <protection locked="0"/>
    </xf>
    <xf numFmtId="2" fontId="51" fillId="14" borderId="0" xfId="3" applyNumberFormat="1" applyFont="1" applyFill="1" applyAlignment="1" applyProtection="1">
      <alignment horizontal="right" vertical="center" wrapText="1"/>
      <protection locked="0"/>
    </xf>
    <xf numFmtId="180" fontId="51" fillId="14" borderId="0" xfId="3" applyNumberFormat="1" applyFont="1" applyFill="1" applyAlignment="1" applyProtection="1">
      <alignment horizontal="right" vertical="center"/>
      <protection locked="0"/>
    </xf>
    <xf numFmtId="180" fontId="45" fillId="2" borderId="0" xfId="3" applyNumberFormat="1" applyFont="1" applyFill="1" applyAlignment="1" applyProtection="1">
      <alignment horizontal="right" vertical="center"/>
      <protection locked="0"/>
    </xf>
    <xf numFmtId="4" fontId="69" fillId="0" borderId="0" xfId="3" applyNumberFormat="1" applyFont="1" applyAlignment="1" applyProtection="1">
      <alignment horizontal="left" vertical="center" wrapText="1"/>
      <protection locked="0"/>
    </xf>
    <xf numFmtId="186" fontId="51" fillId="14" borderId="0" xfId="3" applyNumberFormat="1" applyFont="1" applyFill="1" applyAlignment="1" applyProtection="1">
      <alignment horizontal="right" vertical="center" wrapText="1"/>
      <protection locked="0"/>
    </xf>
    <xf numFmtId="180" fontId="45" fillId="2" borderId="6" xfId="3" applyNumberFormat="1" applyFont="1" applyFill="1" applyBorder="1" applyAlignment="1" applyProtection="1">
      <alignment horizontal="right" vertical="center"/>
      <protection locked="0"/>
    </xf>
    <xf numFmtId="177" fontId="51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177" fontId="69" fillId="2" borderId="0" xfId="3" applyNumberFormat="1" applyFont="1" applyFill="1" applyAlignment="1" applyProtection="1">
      <alignment horizontal="right" vertical="center" wrapText="1"/>
      <protection locked="0"/>
    </xf>
    <xf numFmtId="177" fontId="51" fillId="0" borderId="0" xfId="0" applyNumberFormat="1" applyFont="1" applyAlignment="1">
      <alignment horizontal="center" vertical="center" wrapText="1"/>
    </xf>
    <xf numFmtId="177" fontId="51" fillId="14" borderId="0" xfId="2" applyNumberFormat="1" applyFont="1" applyFill="1" applyBorder="1" applyAlignment="1">
      <alignment horizontal="center" vertical="center" wrapText="1"/>
    </xf>
    <xf numFmtId="177" fontId="51" fillId="0" borderId="0" xfId="0" applyNumberFormat="1" applyFont="1" applyAlignment="1">
      <alignment horizontal="right" vertical="center" wrapText="1"/>
    </xf>
    <xf numFmtId="4" fontId="51" fillId="0" borderId="0" xfId="0" applyNumberFormat="1" applyFont="1" applyAlignment="1">
      <alignment horizontal="right" vertical="center" wrapText="1"/>
    </xf>
    <xf numFmtId="180" fontId="51" fillId="14" borderId="0" xfId="2" applyNumberFormat="1" applyFont="1" applyFill="1" applyBorder="1" applyAlignment="1">
      <alignment horizontal="left" vertical="center"/>
    </xf>
    <xf numFmtId="177" fontId="51" fillId="14" borderId="0" xfId="2" applyNumberFormat="1" applyFont="1" applyFill="1" applyBorder="1" applyAlignment="1">
      <alignment horizontal="left" vertical="center" wrapText="1"/>
    </xf>
    <xf numFmtId="180" fontId="69" fillId="2" borderId="0" xfId="3" applyNumberFormat="1" applyFont="1" applyFill="1" applyAlignment="1" applyProtection="1">
      <alignment horizontal="right" vertical="center" wrapText="1"/>
      <protection locked="0"/>
    </xf>
    <xf numFmtId="180" fontId="45" fillId="0" borderId="0" xfId="3" applyNumberFormat="1" applyFont="1" applyAlignment="1" applyProtection="1">
      <alignment horizontal="right" vertical="center"/>
      <protection locked="0"/>
    </xf>
    <xf numFmtId="181" fontId="69" fillId="2" borderId="0" xfId="3" applyNumberFormat="1" applyFont="1" applyFill="1" applyAlignment="1" applyProtection="1">
      <alignment horizontal="right" vertical="center" wrapText="1"/>
      <protection locked="0"/>
    </xf>
    <xf numFmtId="4" fontId="49" fillId="0" borderId="13" xfId="0" applyNumberFormat="1" applyFont="1" applyBorder="1" applyAlignment="1">
      <alignment horizontal="center" vertical="center" wrapText="1"/>
    </xf>
    <xf numFmtId="4" fontId="51" fillId="0" borderId="1" xfId="0" applyNumberFormat="1" applyFont="1" applyBorder="1" applyAlignment="1">
      <alignment horizontal="center" vertical="center" wrapText="1"/>
    </xf>
    <xf numFmtId="177" fontId="45" fillId="14" borderId="4" xfId="3" applyNumberFormat="1" applyFont="1" applyFill="1" applyBorder="1" applyAlignment="1" applyProtection="1">
      <alignment horizontal="center" vertical="center" wrapText="1"/>
      <protection locked="0"/>
    </xf>
    <xf numFmtId="177" fontId="60" fillId="14" borderId="0" xfId="2" applyNumberFormat="1" applyFont="1" applyFill="1" applyBorder="1" applyAlignment="1">
      <alignment horizontal="center" vertical="center"/>
    </xf>
    <xf numFmtId="177" fontId="60" fillId="14" borderId="12" xfId="2" applyNumberFormat="1" applyFont="1" applyFill="1" applyBorder="1" applyAlignment="1">
      <alignment horizontal="center" vertical="center"/>
    </xf>
    <xf numFmtId="180" fontId="60" fillId="14" borderId="12" xfId="2" applyNumberFormat="1" applyFont="1" applyFill="1" applyBorder="1" applyAlignment="1">
      <alignment horizontal="center" vertical="center"/>
    </xf>
    <xf numFmtId="180" fontId="45" fillId="14" borderId="12" xfId="3" applyNumberFormat="1" applyFont="1" applyFill="1" applyBorder="1" applyAlignment="1" applyProtection="1">
      <alignment horizontal="center" vertical="center" wrapText="1"/>
      <protection locked="0"/>
    </xf>
    <xf numFmtId="0" fontId="45" fillId="14" borderId="4" xfId="6" applyFont="1" applyFill="1" applyBorder="1" applyAlignment="1">
      <alignment horizontal="center" vertical="center"/>
    </xf>
    <xf numFmtId="177" fontId="60" fillId="14" borderId="13" xfId="2" applyNumberFormat="1" applyFont="1" applyFill="1" applyBorder="1" applyAlignment="1">
      <alignment horizontal="center" vertical="center"/>
    </xf>
    <xf numFmtId="177" fontId="60" fillId="14" borderId="42" xfId="2" applyNumberFormat="1" applyFont="1" applyFill="1" applyBorder="1" applyAlignment="1">
      <alignment horizontal="center" vertical="center"/>
    </xf>
    <xf numFmtId="180" fontId="60" fillId="14" borderId="0" xfId="2" applyNumberFormat="1" applyFont="1" applyFill="1" applyBorder="1" applyAlignment="1">
      <alignment horizontal="center" vertical="center"/>
    </xf>
    <xf numFmtId="2" fontId="45" fillId="2" borderId="6" xfId="3" applyNumberFormat="1" applyFont="1" applyFill="1" applyBorder="1" applyAlignment="1" applyProtection="1">
      <alignment horizontal="right" vertical="center"/>
      <protection locked="0"/>
    </xf>
    <xf numFmtId="0" fontId="71" fillId="0" borderId="33" xfId="0" applyFont="1" applyBorder="1" applyAlignment="1">
      <alignment horizontal="center" vertical="center" wrapText="1"/>
    </xf>
    <xf numFmtId="0" fontId="71" fillId="0" borderId="4" xfId="0" applyFont="1" applyBorder="1" applyAlignment="1">
      <alignment horizontal="center" vertical="center" wrapText="1"/>
    </xf>
    <xf numFmtId="49" fontId="71" fillId="0" borderId="4" xfId="0" applyNumberFormat="1" applyFont="1" applyBorder="1" applyAlignment="1">
      <alignment horizontal="center" vertical="center" wrapText="1"/>
    </xf>
    <xf numFmtId="0" fontId="71" fillId="0" borderId="4" xfId="0" applyFont="1" applyBorder="1" applyAlignment="1">
      <alignment horizontal="left" vertical="center" wrapText="1"/>
    </xf>
    <xf numFmtId="4" fontId="72" fillId="0" borderId="4" xfId="0" applyNumberFormat="1" applyFont="1" applyBorder="1" applyAlignment="1">
      <alignment horizontal="center" vertical="center" wrapText="1"/>
    </xf>
    <xf numFmtId="175" fontId="71" fillId="0" borderId="4" xfId="0" applyNumberFormat="1" applyFont="1" applyBorder="1" applyAlignment="1">
      <alignment horizontal="center" vertical="center" wrapText="1"/>
    </xf>
    <xf numFmtId="175" fontId="71" fillId="0" borderId="34" xfId="0" applyNumberFormat="1" applyFont="1" applyBorder="1" applyAlignment="1">
      <alignment horizontal="center" vertical="center" wrapText="1"/>
    </xf>
    <xf numFmtId="0" fontId="71" fillId="0" borderId="0" xfId="0" applyFont="1"/>
    <xf numFmtId="2" fontId="64" fillId="0" borderId="1" xfId="0" applyNumberFormat="1" applyFont="1" applyBorder="1" applyAlignment="1">
      <alignment horizontal="center" vertical="center"/>
    </xf>
    <xf numFmtId="2" fontId="64" fillId="0" borderId="39" xfId="0" applyNumberFormat="1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7" fontId="28" fillId="0" borderId="0" xfId="0" applyNumberFormat="1" applyFont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36" fillId="0" borderId="36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14" fontId="64" fillId="0" borderId="1" xfId="0" applyNumberFormat="1" applyFont="1" applyBorder="1" applyAlignment="1">
      <alignment horizontal="center" vertical="center"/>
    </xf>
    <xf numFmtId="14" fontId="64" fillId="0" borderId="39" xfId="0" applyNumberFormat="1" applyFont="1" applyBorder="1" applyAlignment="1">
      <alignment horizontal="center" vertical="center"/>
    </xf>
    <xf numFmtId="0" fontId="65" fillId="0" borderId="38" xfId="0" applyFont="1" applyBorder="1" applyAlignment="1">
      <alignment horizontal="left" vertical="center"/>
    </xf>
    <xf numFmtId="0" fontId="65" fillId="0" borderId="1" xfId="0" applyFont="1" applyBorder="1" applyAlignment="1">
      <alignment horizontal="left" vertical="center"/>
    </xf>
    <xf numFmtId="0" fontId="65" fillId="0" borderId="6" xfId="0" applyFont="1" applyBorder="1" applyAlignment="1">
      <alignment horizontal="left" vertical="center"/>
    </xf>
    <xf numFmtId="0" fontId="64" fillId="0" borderId="33" xfId="0" applyFont="1" applyBorder="1" applyAlignment="1">
      <alignment horizontal="left" vertical="center" wrapText="1"/>
    </xf>
    <xf numFmtId="0" fontId="65" fillId="0" borderId="4" xfId="0" applyFont="1" applyBorder="1" applyAlignment="1">
      <alignment horizontal="left" vertical="center" wrapText="1"/>
    </xf>
    <xf numFmtId="0" fontId="65" fillId="14" borderId="38" xfId="0" applyFont="1" applyFill="1" applyBorder="1" applyAlignment="1">
      <alignment horizontal="left" vertical="center" wrapText="1"/>
    </xf>
    <xf numFmtId="0" fontId="65" fillId="14" borderId="1" xfId="0" applyFont="1" applyFill="1" applyBorder="1" applyAlignment="1">
      <alignment horizontal="left" vertical="center" wrapText="1"/>
    </xf>
    <xf numFmtId="0" fontId="65" fillId="14" borderId="6" xfId="0" applyFont="1" applyFill="1" applyBorder="1" applyAlignment="1">
      <alignment horizontal="left" vertical="center" wrapText="1"/>
    </xf>
    <xf numFmtId="0" fontId="64" fillId="0" borderId="33" xfId="0" applyFont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44" fillId="0" borderId="38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6" xfId="0" applyFont="1" applyBorder="1" applyAlignment="1">
      <alignment horizontal="left" vertical="center" wrapText="1"/>
    </xf>
    <xf numFmtId="0" fontId="34" fillId="0" borderId="38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4" fontId="51" fillId="0" borderId="4" xfId="0" applyNumberFormat="1" applyFont="1" applyBorder="1" applyAlignment="1">
      <alignment horizontal="center" vertical="center" wrapText="1"/>
    </xf>
    <xf numFmtId="0" fontId="45" fillId="14" borderId="13" xfId="6" applyFont="1" applyFill="1" applyBorder="1" applyAlignment="1">
      <alignment horizontal="center" vertical="center" textRotation="90"/>
    </xf>
    <xf numFmtId="0" fontId="45" fillId="14" borderId="42" xfId="6" applyFont="1" applyFill="1" applyBorder="1" applyAlignment="1">
      <alignment horizontal="center" vertical="center" textRotation="90"/>
    </xf>
    <xf numFmtId="0" fontId="45" fillId="14" borderId="12" xfId="6" applyFont="1" applyFill="1" applyBorder="1" applyAlignment="1">
      <alignment horizontal="center" vertical="center" textRotation="90"/>
    </xf>
    <xf numFmtId="4" fontId="59" fillId="0" borderId="5" xfId="0" applyNumberFormat="1" applyFont="1" applyBorder="1" applyAlignment="1">
      <alignment horizontal="center" vertical="center" wrapText="1"/>
    </xf>
    <xf numFmtId="4" fontId="59" fillId="0" borderId="6" xfId="0" applyNumberFormat="1" applyFont="1" applyBorder="1" applyAlignment="1">
      <alignment horizontal="center" vertical="center" wrapText="1"/>
    </xf>
    <xf numFmtId="0" fontId="45" fillId="14" borderId="4" xfId="3" applyFont="1" applyFill="1" applyBorder="1" applyAlignment="1" applyProtection="1">
      <alignment horizontal="center" vertical="center" wrapText="1"/>
      <protection locked="0"/>
    </xf>
    <xf numFmtId="4" fontId="51" fillId="0" borderId="0" xfId="0" applyNumberFormat="1" applyFont="1" applyAlignment="1">
      <alignment horizontal="center" vertical="center" wrapText="1"/>
    </xf>
    <xf numFmtId="0" fontId="50" fillId="4" borderId="0" xfId="3" applyFont="1" applyFill="1" applyAlignment="1" applyProtection="1">
      <alignment horizontal="left" vertical="center" wrapText="1"/>
      <protection locked="0"/>
    </xf>
    <xf numFmtId="0" fontId="50" fillId="4" borderId="10" xfId="3" applyFont="1" applyFill="1" applyBorder="1" applyAlignment="1" applyProtection="1">
      <alignment horizontal="left" vertical="center" wrapText="1"/>
      <protection locked="0"/>
    </xf>
    <xf numFmtId="4" fontId="69" fillId="2" borderId="5" xfId="3" applyNumberFormat="1" applyFont="1" applyFill="1" applyBorder="1" applyAlignment="1" applyProtection="1">
      <alignment horizontal="center" vertical="center" wrapText="1"/>
      <protection locked="0"/>
    </xf>
    <xf numFmtId="4" fontId="69" fillId="2" borderId="1" xfId="3" applyNumberFormat="1" applyFont="1" applyFill="1" applyBorder="1" applyAlignment="1" applyProtection="1">
      <alignment horizontal="center" vertical="center" wrapText="1"/>
      <protection locked="0"/>
    </xf>
    <xf numFmtId="4" fontId="49" fillId="0" borderId="5" xfId="0" applyNumberFormat="1" applyFont="1" applyBorder="1" applyAlignment="1">
      <alignment horizontal="center" vertical="center" wrapText="1"/>
    </xf>
    <xf numFmtId="4" fontId="49" fillId="0" borderId="6" xfId="0" applyNumberFormat="1" applyFont="1" applyBorder="1" applyAlignment="1">
      <alignment horizontal="center" vertical="center" wrapText="1"/>
    </xf>
    <xf numFmtId="0" fontId="51" fillId="14" borderId="13" xfId="6" applyFont="1" applyFill="1" applyBorder="1" applyAlignment="1">
      <alignment horizontal="center" vertical="center" textRotation="90" wrapText="1"/>
    </xf>
    <xf numFmtId="0" fontId="51" fillId="14" borderId="42" xfId="6" applyFont="1" applyFill="1" applyBorder="1" applyAlignment="1">
      <alignment horizontal="center" vertical="center" textRotation="90" wrapText="1"/>
    </xf>
    <xf numFmtId="0" fontId="51" fillId="14" borderId="12" xfId="6" applyFont="1" applyFill="1" applyBorder="1" applyAlignment="1">
      <alignment horizontal="center" vertical="center" textRotation="90" wrapText="1"/>
    </xf>
    <xf numFmtId="4" fontId="69" fillId="2" borderId="0" xfId="3" applyNumberFormat="1" applyFont="1" applyFill="1" applyAlignment="1" applyProtection="1">
      <alignment horizontal="center" vertical="center" wrapText="1"/>
      <protection locked="0"/>
    </xf>
    <xf numFmtId="12" fontId="51" fillId="0" borderId="4" xfId="0" applyNumberFormat="1" applyFont="1" applyBorder="1" applyAlignment="1">
      <alignment horizontal="center" vertical="center" wrapText="1"/>
    </xf>
    <xf numFmtId="4" fontId="69" fillId="2" borderId="0" xfId="3" applyNumberFormat="1" applyFont="1" applyFill="1" applyAlignment="1" applyProtection="1">
      <alignment horizontal="center" vertical="center"/>
      <protection locked="0"/>
    </xf>
    <xf numFmtId="180" fontId="45" fillId="2" borderId="5" xfId="3" applyNumberFormat="1" applyFont="1" applyFill="1" applyBorder="1" applyAlignment="1" applyProtection="1">
      <alignment horizontal="center" vertical="center"/>
      <protection locked="0"/>
    </xf>
    <xf numFmtId="180" fontId="45" fillId="2" borderId="1" xfId="3" applyNumberFormat="1" applyFont="1" applyFill="1" applyBorder="1" applyAlignment="1" applyProtection="1">
      <alignment horizontal="center" vertical="center"/>
      <protection locked="0"/>
    </xf>
    <xf numFmtId="4" fontId="51" fillId="0" borderId="5" xfId="0" applyNumberFormat="1" applyFont="1" applyBorder="1" applyAlignment="1">
      <alignment horizontal="center" vertical="center" wrapText="1"/>
    </xf>
    <xf numFmtId="4" fontId="51" fillId="0" borderId="1" xfId="0" applyNumberFormat="1" applyFont="1" applyBorder="1" applyAlignment="1">
      <alignment horizontal="center" vertical="center" wrapText="1"/>
    </xf>
    <xf numFmtId="4" fontId="51" fillId="0" borderId="6" xfId="0" applyNumberFormat="1" applyFont="1" applyBorder="1" applyAlignment="1">
      <alignment horizontal="center" vertical="center" wrapText="1"/>
    </xf>
    <xf numFmtId="177" fontId="70" fillId="14" borderId="4" xfId="2" applyNumberFormat="1" applyFont="1" applyFill="1" applyBorder="1" applyAlignment="1">
      <alignment horizontal="center" vertical="center"/>
    </xf>
    <xf numFmtId="4" fontId="59" fillId="0" borderId="4" xfId="0" applyNumberFormat="1" applyFont="1" applyBorder="1" applyAlignment="1">
      <alignment horizontal="center" vertical="center" wrapText="1"/>
    </xf>
    <xf numFmtId="0" fontId="45" fillId="14" borderId="5" xfId="3" applyFont="1" applyFill="1" applyBorder="1" applyAlignment="1" applyProtection="1">
      <alignment horizontal="center" vertical="center" wrapText="1"/>
      <protection locked="0"/>
    </xf>
    <xf numFmtId="0" fontId="45" fillId="14" borderId="1" xfId="3" applyFont="1" applyFill="1" applyBorder="1" applyAlignment="1" applyProtection="1">
      <alignment horizontal="center" vertical="center" wrapText="1"/>
      <protection locked="0"/>
    </xf>
    <xf numFmtId="0" fontId="45" fillId="14" borderId="6" xfId="3" applyFont="1" applyFill="1" applyBorder="1" applyAlignment="1" applyProtection="1">
      <alignment horizontal="center" vertical="center" wrapText="1"/>
      <protection locked="0"/>
    </xf>
    <xf numFmtId="177" fontId="70" fillId="14" borderId="5" xfId="2" applyNumberFormat="1" applyFont="1" applyFill="1" applyBorder="1" applyAlignment="1">
      <alignment horizontal="center" vertical="center"/>
    </xf>
    <xf numFmtId="177" fontId="70" fillId="14" borderId="1" xfId="2" applyNumberFormat="1" applyFont="1" applyFill="1" applyBorder="1" applyAlignment="1">
      <alignment horizontal="center" vertical="center"/>
    </xf>
    <xf numFmtId="177" fontId="70" fillId="14" borderId="6" xfId="2" applyNumberFormat="1" applyFont="1" applyFill="1" applyBorder="1" applyAlignment="1">
      <alignment horizontal="center" vertical="center"/>
    </xf>
    <xf numFmtId="4" fontId="49" fillId="0" borderId="13" xfId="0" applyNumberFormat="1" applyFont="1" applyBorder="1" applyAlignment="1">
      <alignment horizontal="center" vertical="center" wrapText="1"/>
    </xf>
    <xf numFmtId="4" fontId="49" fillId="0" borderId="12" xfId="0" applyNumberFormat="1" applyFont="1" applyBorder="1" applyAlignment="1">
      <alignment horizontal="center" vertical="center" wrapText="1"/>
    </xf>
    <xf numFmtId="4" fontId="49" fillId="0" borderId="3" xfId="0" applyNumberFormat="1" applyFont="1" applyBorder="1" applyAlignment="1">
      <alignment horizontal="center" vertical="center" wrapText="1"/>
    </xf>
    <xf numFmtId="4" fontId="49" fillId="0" borderId="2" xfId="0" applyNumberFormat="1" applyFont="1" applyBorder="1" applyAlignment="1">
      <alignment horizontal="center" vertical="center" wrapText="1"/>
    </xf>
    <xf numFmtId="4" fontId="49" fillId="0" borderId="14" xfId="0" applyNumberFormat="1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center" vertical="center" wrapText="1"/>
    </xf>
    <xf numFmtId="4" fontId="51" fillId="0" borderId="3" xfId="3" applyNumberFormat="1" applyFont="1" applyBorder="1" applyAlignment="1" applyProtection="1">
      <alignment horizontal="center" vertical="center" wrapText="1"/>
      <protection locked="0"/>
    </xf>
    <xf numFmtId="4" fontId="51" fillId="0" borderId="2" xfId="3" applyNumberFormat="1" applyFont="1" applyBorder="1" applyAlignment="1" applyProtection="1">
      <alignment horizontal="center" vertical="center" wrapText="1"/>
      <protection locked="0"/>
    </xf>
    <xf numFmtId="4" fontId="51" fillId="0" borderId="14" xfId="3" applyNumberFormat="1" applyFont="1" applyBorder="1" applyAlignment="1" applyProtection="1">
      <alignment horizontal="center" vertical="center" wrapText="1"/>
      <protection locked="0"/>
    </xf>
    <xf numFmtId="4" fontId="51" fillId="0" borderId="15" xfId="3" applyNumberFormat="1" applyFont="1" applyBorder="1" applyAlignment="1" applyProtection="1">
      <alignment horizontal="center" vertical="center" wrapText="1"/>
      <protection locked="0"/>
    </xf>
    <xf numFmtId="4" fontId="51" fillId="0" borderId="13" xfId="3" applyNumberFormat="1" applyFont="1" applyBorder="1" applyAlignment="1" applyProtection="1">
      <alignment horizontal="center" vertical="center" wrapText="1"/>
      <protection locked="0"/>
    </xf>
    <xf numFmtId="4" fontId="51" fillId="0" borderId="12" xfId="3" applyNumberFormat="1" applyFont="1" applyBorder="1" applyAlignment="1" applyProtection="1">
      <alignment horizontal="center" vertical="center" wrapText="1"/>
      <protection locked="0"/>
    </xf>
    <xf numFmtId="181" fontId="60" fillId="14" borderId="5" xfId="2" applyNumberFormat="1" applyFont="1" applyFill="1" applyBorder="1" applyAlignment="1">
      <alignment horizontal="center" vertical="center"/>
    </xf>
    <xf numFmtId="181" fontId="60" fillId="14" borderId="6" xfId="2" applyNumberFormat="1" applyFont="1" applyFill="1" applyBorder="1" applyAlignment="1">
      <alignment horizontal="center" vertical="center"/>
    </xf>
    <xf numFmtId="4" fontId="49" fillId="17" borderId="28" xfId="0" applyNumberFormat="1" applyFont="1" applyFill="1" applyBorder="1" applyAlignment="1">
      <alignment horizontal="center" vertical="center" wrapText="1"/>
    </xf>
    <xf numFmtId="4" fontId="49" fillId="17" borderId="22" xfId="0" applyNumberFormat="1" applyFont="1" applyFill="1" applyBorder="1" applyAlignment="1">
      <alignment horizontal="center" vertical="center" wrapText="1"/>
    </xf>
    <xf numFmtId="4" fontId="49" fillId="17" borderId="24" xfId="0" applyNumberFormat="1" applyFont="1" applyFill="1" applyBorder="1" applyAlignment="1">
      <alignment horizontal="center" vertical="center" wrapText="1"/>
    </xf>
    <xf numFmtId="175" fontId="49" fillId="17" borderId="28" xfId="0" applyNumberFormat="1" applyFont="1" applyFill="1" applyBorder="1" applyAlignment="1">
      <alignment horizontal="center" vertical="center"/>
    </xf>
    <xf numFmtId="175" fontId="49" fillId="17" borderId="22" xfId="0" applyNumberFormat="1" applyFont="1" applyFill="1" applyBorder="1" applyAlignment="1">
      <alignment horizontal="center" vertical="center"/>
    </xf>
    <xf numFmtId="175" fontId="49" fillId="17" borderId="24" xfId="0" applyNumberFormat="1" applyFont="1" applyFill="1" applyBorder="1" applyAlignment="1">
      <alignment horizontal="center" vertical="center"/>
    </xf>
    <xf numFmtId="4" fontId="49" fillId="17" borderId="21" xfId="0" applyNumberFormat="1" applyFont="1" applyFill="1" applyBorder="1" applyAlignment="1">
      <alignment horizontal="center" vertical="center" wrapText="1"/>
    </xf>
    <xf numFmtId="4" fontId="49" fillId="17" borderId="27" xfId="0" applyNumberFormat="1" applyFont="1" applyFill="1" applyBorder="1" applyAlignment="1">
      <alignment horizontal="center" vertical="center" wrapText="1"/>
    </xf>
    <xf numFmtId="175" fontId="49" fillId="18" borderId="26" xfId="0" applyNumberFormat="1" applyFont="1" applyFill="1" applyBorder="1" applyAlignment="1">
      <alignment horizontal="center" vertical="center"/>
    </xf>
    <xf numFmtId="0" fontId="57" fillId="4" borderId="5" xfId="3" applyFont="1" applyFill="1" applyBorder="1" applyAlignment="1" applyProtection="1">
      <alignment horizontal="center" vertical="center" wrapText="1"/>
      <protection locked="0"/>
    </xf>
    <xf numFmtId="0" fontId="57" fillId="4" borderId="1" xfId="3" applyFont="1" applyFill="1" applyBorder="1" applyAlignment="1" applyProtection="1">
      <alignment horizontal="center" vertical="center" wrapText="1"/>
      <protection locked="0"/>
    </xf>
    <xf numFmtId="0" fontId="57" fillId="4" borderId="6" xfId="3" applyFont="1" applyFill="1" applyBorder="1" applyAlignment="1" applyProtection="1">
      <alignment horizontal="center" vertical="center" wrapText="1"/>
      <protection locked="0"/>
    </xf>
    <xf numFmtId="0" fontId="45" fillId="14" borderId="14" xfId="3" applyFont="1" applyFill="1" applyBorder="1" applyAlignment="1">
      <alignment horizontal="left" vertical="center"/>
    </xf>
    <xf numFmtId="0" fontId="45" fillId="14" borderId="9" xfId="3" applyFont="1" applyFill="1" applyBorder="1" applyAlignment="1">
      <alignment horizontal="left" vertical="center"/>
    </xf>
    <xf numFmtId="0" fontId="45" fillId="14" borderId="15" xfId="3" applyFont="1" applyFill="1" applyBorder="1" applyAlignment="1">
      <alignment horizontal="left" vertical="center"/>
    </xf>
    <xf numFmtId="0" fontId="45" fillId="0" borderId="8" xfId="3" applyFont="1" applyBorder="1" applyAlignment="1" applyProtection="1">
      <alignment vertical="center" wrapText="1"/>
      <protection locked="0"/>
    </xf>
    <xf numFmtId="0" fontId="45" fillId="0" borderId="0" xfId="3" applyFont="1" applyAlignment="1" applyProtection="1">
      <alignment horizontal="left" vertical="center" wrapText="1"/>
      <protection locked="0"/>
    </xf>
    <xf numFmtId="4" fontId="51" fillId="15" borderId="5" xfId="8" applyNumberFormat="1" applyFont="1" applyFill="1" applyBorder="1" applyAlignment="1" applyProtection="1">
      <alignment horizontal="center" vertical="center" wrapText="1"/>
      <protection hidden="1"/>
    </xf>
    <xf numFmtId="4" fontId="51" fillId="15" borderId="1" xfId="8" applyNumberFormat="1" applyFont="1" applyFill="1" applyBorder="1" applyAlignment="1" applyProtection="1">
      <alignment horizontal="center" vertical="center" wrapText="1"/>
      <protection hidden="1"/>
    </xf>
    <xf numFmtId="4" fontId="51" fillId="15" borderId="6" xfId="8" applyNumberFormat="1" applyFont="1" applyFill="1" applyBorder="1" applyAlignment="1" applyProtection="1">
      <alignment horizontal="center" vertical="center" wrapText="1"/>
      <protection hidden="1"/>
    </xf>
    <xf numFmtId="0" fontId="46" fillId="4" borderId="0" xfId="3" applyFont="1" applyFill="1" applyAlignment="1" applyProtection="1">
      <alignment horizontal="left" vertical="center"/>
      <protection locked="0"/>
    </xf>
    <xf numFmtId="0" fontId="46" fillId="4" borderId="10" xfId="3" applyFont="1" applyFill="1" applyBorder="1" applyAlignment="1" applyProtection="1">
      <alignment horizontal="left" vertical="center"/>
      <protection locked="0"/>
    </xf>
    <xf numFmtId="0" fontId="45" fillId="0" borderId="11" xfId="3" applyFont="1" applyBorder="1" applyAlignment="1" applyProtection="1">
      <alignment horizontal="center" vertical="center"/>
      <protection locked="0"/>
    </xf>
    <xf numFmtId="0" fontId="45" fillId="0" borderId="0" xfId="3" applyFont="1" applyAlignment="1" applyProtection="1">
      <alignment horizontal="center" vertical="center"/>
      <protection locked="0"/>
    </xf>
    <xf numFmtId="0" fontId="45" fillId="0" borderId="10" xfId="3" applyFont="1" applyBorder="1" applyAlignment="1" applyProtection="1">
      <alignment horizontal="center" vertical="center"/>
      <protection locked="0"/>
    </xf>
    <xf numFmtId="0" fontId="48" fillId="5" borderId="0" xfId="3" applyFont="1" applyFill="1" applyAlignment="1" applyProtection="1">
      <alignment horizontal="left" vertical="center"/>
      <protection locked="0"/>
    </xf>
    <xf numFmtId="0" fontId="48" fillId="5" borderId="10" xfId="3" applyFont="1" applyFill="1" applyBorder="1" applyAlignment="1" applyProtection="1">
      <alignment horizontal="left" vertical="center"/>
      <protection locked="0"/>
    </xf>
    <xf numFmtId="14" fontId="45" fillId="0" borderId="0" xfId="3" applyNumberFormat="1" applyFont="1" applyAlignment="1" applyProtection="1">
      <alignment horizontal="center" vertical="center" wrapText="1"/>
      <protection locked="0"/>
    </xf>
    <xf numFmtId="0" fontId="46" fillId="14" borderId="5" xfId="3" applyFont="1" applyFill="1" applyBorder="1" applyAlignment="1">
      <alignment horizontal="left" vertical="center"/>
    </xf>
    <xf numFmtId="0" fontId="46" fillId="14" borderId="1" xfId="3" applyFont="1" applyFill="1" applyBorder="1" applyAlignment="1">
      <alignment horizontal="left" vertical="center"/>
    </xf>
    <xf numFmtId="0" fontId="46" fillId="14" borderId="6" xfId="3" applyFont="1" applyFill="1" applyBorder="1" applyAlignment="1">
      <alignment horizontal="left" vertical="center"/>
    </xf>
    <xf numFmtId="0" fontId="45" fillId="14" borderId="3" xfId="3" applyFont="1" applyFill="1" applyBorder="1" applyAlignment="1">
      <alignment horizontal="left" vertical="center"/>
    </xf>
    <xf numFmtId="0" fontId="45" fillId="14" borderId="8" xfId="3" applyFont="1" applyFill="1" applyBorder="1" applyAlignment="1">
      <alignment horizontal="left" vertical="center"/>
    </xf>
    <xf numFmtId="0" fontId="45" fillId="14" borderId="2" xfId="3" applyFont="1" applyFill="1" applyBorder="1" applyAlignment="1">
      <alignment horizontal="left" vertical="center"/>
    </xf>
    <xf numFmtId="0" fontId="51" fillId="14" borderId="5" xfId="3" applyFont="1" applyFill="1" applyBorder="1" applyAlignment="1" applyProtection="1">
      <alignment horizontal="center" vertical="center" wrapText="1"/>
      <protection locked="0"/>
    </xf>
    <xf numFmtId="0" fontId="51" fillId="14" borderId="6" xfId="3" applyFont="1" applyFill="1" applyBorder="1" applyAlignment="1" applyProtection="1">
      <alignment horizontal="center" vertical="center" wrapText="1"/>
      <protection locked="0"/>
    </xf>
    <xf numFmtId="0" fontId="48" fillId="4" borderId="0" xfId="3" applyFont="1" applyFill="1" applyAlignment="1" applyProtection="1">
      <alignment horizontal="left" vertical="center" wrapText="1"/>
      <protection locked="0"/>
    </xf>
    <xf numFmtId="0" fontId="48" fillId="4" borderId="10" xfId="3" applyFont="1" applyFill="1" applyBorder="1" applyAlignment="1" applyProtection="1">
      <alignment horizontal="left" vertical="center" wrapText="1"/>
      <protection locked="0"/>
    </xf>
    <xf numFmtId="0" fontId="28" fillId="13" borderId="5" xfId="3" applyFont="1" applyFill="1" applyBorder="1" applyAlignment="1">
      <alignment horizontal="left" vertical="center" wrapText="1"/>
    </xf>
    <xf numFmtId="0" fontId="28" fillId="13" borderId="1" xfId="3" applyFont="1" applyFill="1" applyBorder="1" applyAlignment="1">
      <alignment horizontal="left" vertical="center" wrapText="1"/>
    </xf>
    <xf numFmtId="0" fontId="28" fillId="13" borderId="6" xfId="3" applyFont="1" applyFill="1" applyBorder="1" applyAlignment="1">
      <alignment horizontal="left" vertical="center" wrapText="1"/>
    </xf>
    <xf numFmtId="0" fontId="29" fillId="13" borderId="3" xfId="3" applyFont="1" applyFill="1" applyBorder="1" applyAlignment="1">
      <alignment horizontal="center" vertical="center" wrapText="1"/>
    </xf>
    <xf numFmtId="0" fontId="29" fillId="13" borderId="8" xfId="3" applyFont="1" applyFill="1" applyBorder="1" applyAlignment="1">
      <alignment horizontal="center" vertical="center" wrapText="1"/>
    </xf>
    <xf numFmtId="0" fontId="29" fillId="13" borderId="2" xfId="3" applyFont="1" applyFill="1" applyBorder="1" applyAlignment="1">
      <alignment horizontal="center" vertical="center" wrapText="1"/>
    </xf>
    <xf numFmtId="0" fontId="29" fillId="13" borderId="14" xfId="3" applyFont="1" applyFill="1" applyBorder="1" applyAlignment="1">
      <alignment horizontal="center" vertical="center" wrapText="1"/>
    </xf>
    <xf numFmtId="0" fontId="29" fillId="13" borderId="9" xfId="3" applyFont="1" applyFill="1" applyBorder="1" applyAlignment="1">
      <alignment horizontal="center" vertical="center" wrapText="1"/>
    </xf>
    <xf numFmtId="0" fontId="29" fillId="13" borderId="15" xfId="3" applyFont="1" applyFill="1" applyBorder="1" applyAlignment="1">
      <alignment horizontal="center" vertical="center" wrapText="1"/>
    </xf>
    <xf numFmtId="0" fontId="40" fillId="13" borderId="4" xfId="3" applyFont="1" applyFill="1" applyBorder="1" applyAlignment="1">
      <alignment horizontal="center" vertical="center"/>
    </xf>
    <xf numFmtId="0" fontId="37" fillId="13" borderId="8" xfId="3" applyFont="1" applyFill="1" applyBorder="1" applyAlignment="1">
      <alignment horizontal="center" wrapText="1"/>
    </xf>
    <xf numFmtId="0" fontId="37" fillId="13" borderId="2" xfId="3" applyFont="1" applyFill="1" applyBorder="1" applyAlignment="1">
      <alignment horizontal="center" wrapText="1"/>
    </xf>
    <xf numFmtId="0" fontId="37" fillId="13" borderId="0" xfId="3" applyFont="1" applyFill="1" applyAlignment="1">
      <alignment horizontal="center" wrapText="1"/>
    </xf>
    <xf numFmtId="0" fontId="37" fillId="13" borderId="10" xfId="3" applyFont="1" applyFill="1" applyBorder="1" applyAlignment="1">
      <alignment horizontal="center" wrapText="1"/>
    </xf>
    <xf numFmtId="0" fontId="37" fillId="13" borderId="9" xfId="3" applyFont="1" applyFill="1" applyBorder="1" applyAlignment="1">
      <alignment horizontal="center" wrapText="1"/>
    </xf>
    <xf numFmtId="0" fontId="37" fillId="13" borderId="15" xfId="3" applyFont="1" applyFill="1" applyBorder="1" applyAlignment="1">
      <alignment horizontal="center" wrapText="1"/>
    </xf>
    <xf numFmtId="174" fontId="29" fillId="13" borderId="4" xfId="3" applyNumberFormat="1" applyFont="1" applyFill="1" applyBorder="1" applyAlignment="1">
      <alignment horizontal="center" vertical="center"/>
    </xf>
    <xf numFmtId="0" fontId="37" fillId="13" borderId="4" xfId="3" applyFont="1" applyFill="1" applyBorder="1" applyAlignment="1">
      <alignment horizontal="center" vertical="center" wrapText="1"/>
    </xf>
    <xf numFmtId="0" fontId="37" fillId="13" borderId="4" xfId="3" applyFont="1" applyFill="1" applyBorder="1" applyAlignment="1">
      <alignment vertical="center" wrapText="1"/>
    </xf>
    <xf numFmtId="0" fontId="29" fillId="13" borderId="5" xfId="3" applyFont="1" applyFill="1" applyBorder="1" applyAlignment="1">
      <alignment horizontal="left" vertical="center"/>
    </xf>
    <xf numFmtId="0" fontId="29" fillId="13" borderId="1" xfId="3" applyFont="1" applyFill="1" applyBorder="1" applyAlignment="1">
      <alignment horizontal="left" vertical="center"/>
    </xf>
    <xf numFmtId="0" fontId="29" fillId="13" borderId="6" xfId="3" applyFont="1" applyFill="1" applyBorder="1" applyAlignment="1">
      <alignment horizontal="left" vertical="center"/>
    </xf>
  </cellXfs>
  <cellStyles count="70">
    <cellStyle name="60% - Accent1" xfId="10" xr:uid="{00000000-0005-0000-0000-000000000000}"/>
    <cellStyle name="Accent1" xfId="11" xr:uid="{00000000-0005-0000-0000-000001000000}"/>
    <cellStyle name="Check Cell" xfId="12" xr:uid="{00000000-0005-0000-0000-000002000000}"/>
    <cellStyle name="Data" xfId="13" xr:uid="{00000000-0005-0000-0000-000003000000}"/>
    <cellStyle name="Euro" xfId="14" xr:uid="{00000000-0005-0000-0000-000004000000}"/>
    <cellStyle name="Excel Built-in Normal" xfId="15" xr:uid="{00000000-0005-0000-0000-000005000000}"/>
    <cellStyle name="Excel Built-in Normal 1" xfId="16" xr:uid="{00000000-0005-0000-0000-000006000000}"/>
    <cellStyle name="Excel_BuiltIn_Comma" xfId="17" xr:uid="{00000000-0005-0000-0000-000007000000}"/>
    <cellStyle name="Fixo" xfId="18" xr:uid="{00000000-0005-0000-0000-000008000000}"/>
    <cellStyle name="Good" xfId="19" xr:uid="{00000000-0005-0000-0000-000009000000}"/>
    <cellStyle name="HEADER" xfId="20" xr:uid="{00000000-0005-0000-0000-00000A000000}"/>
    <cellStyle name="Input" xfId="21" xr:uid="{00000000-0005-0000-0000-00000B000000}"/>
    <cellStyle name="Linked Cell" xfId="22" xr:uid="{00000000-0005-0000-0000-00000C000000}"/>
    <cellStyle name="Milliers [0]_after_discount" xfId="23" xr:uid="{00000000-0005-0000-0000-00000D000000}"/>
    <cellStyle name="Milliers_after_discount" xfId="24" xr:uid="{00000000-0005-0000-0000-00000E000000}"/>
    <cellStyle name="Model" xfId="25" xr:uid="{00000000-0005-0000-0000-00000F000000}"/>
    <cellStyle name="Moeda" xfId="66" builtinId="4"/>
    <cellStyle name="Moeda 2" xfId="26" xr:uid="{00000000-0005-0000-0000-000011000000}"/>
    <cellStyle name="Moeda 3" xfId="27" xr:uid="{00000000-0005-0000-0000-000012000000}"/>
    <cellStyle name="Monétaire [0]_after_discount" xfId="28" xr:uid="{00000000-0005-0000-0000-000013000000}"/>
    <cellStyle name="Monétaire_after_discount" xfId="29" xr:uid="{00000000-0005-0000-0000-000014000000}"/>
    <cellStyle name="Neutral" xfId="30" xr:uid="{00000000-0005-0000-0000-000015000000}"/>
    <cellStyle name="Normal" xfId="0" builtinId="0"/>
    <cellStyle name="Normal 10" xfId="67" xr:uid="{00000000-0005-0000-0000-000017000000}"/>
    <cellStyle name="Normal 2" xfId="3" xr:uid="{00000000-0005-0000-0000-000018000000}"/>
    <cellStyle name="Normal 2 2" xfId="31" xr:uid="{00000000-0005-0000-0000-000019000000}"/>
    <cellStyle name="Normal 2 2 2" xfId="64" xr:uid="{00000000-0005-0000-0000-00001A000000}"/>
    <cellStyle name="Normal 2 3" xfId="63" xr:uid="{00000000-0005-0000-0000-00001B000000}"/>
    <cellStyle name="Normal 2 4" xfId="68" xr:uid="{00000000-0005-0000-0000-00001C000000}"/>
    <cellStyle name="Normal 3" xfId="32" xr:uid="{00000000-0005-0000-0000-00001D000000}"/>
    <cellStyle name="Normal 4" xfId="33" xr:uid="{00000000-0005-0000-0000-00001E000000}"/>
    <cellStyle name="Normal_orç águaFAlameidaII " xfId="6" xr:uid="{00000000-0005-0000-0000-00001F000000}"/>
    <cellStyle name="Note" xfId="34" xr:uid="{00000000-0005-0000-0000-000020000000}"/>
    <cellStyle name="Œ…‹æØ‚è [0.00]_COST_SUM" xfId="35" xr:uid="{00000000-0005-0000-0000-000021000000}"/>
    <cellStyle name="Œ…‹æØ‚è_COST_SUM" xfId="36" xr:uid="{00000000-0005-0000-0000-000022000000}"/>
    <cellStyle name="Percentual" xfId="37" xr:uid="{00000000-0005-0000-0000-000023000000}"/>
    <cellStyle name="Ponto" xfId="38" xr:uid="{00000000-0005-0000-0000-000024000000}"/>
    <cellStyle name="Porcentagem" xfId="1" builtinId="5"/>
    <cellStyle name="Porcentagem 2" xfId="39" xr:uid="{00000000-0005-0000-0000-000026000000}"/>
    <cellStyle name="Porcentagem 2 2" xfId="7" xr:uid="{00000000-0005-0000-0000-000027000000}"/>
    <cellStyle name="Porcentagem 3" xfId="40" xr:uid="{00000000-0005-0000-0000-000028000000}"/>
    <cellStyle name="Porcentagem 3 2" xfId="41" xr:uid="{00000000-0005-0000-0000-000029000000}"/>
    <cellStyle name="Porcentagem 4" xfId="42" xr:uid="{00000000-0005-0000-0000-00002A000000}"/>
    <cellStyle name="Porcentagem 5" xfId="43" xr:uid="{00000000-0005-0000-0000-00002B000000}"/>
    <cellStyle name="Separador de m" xfId="44" xr:uid="{00000000-0005-0000-0000-00002C000000}"/>
    <cellStyle name="Separador de milhares 2" xfId="5" xr:uid="{00000000-0005-0000-0000-00002D000000}"/>
    <cellStyle name="Separador de milhares 2 2" xfId="9" xr:uid="{00000000-0005-0000-0000-00002E000000}"/>
    <cellStyle name="Separador de milhares 3" xfId="8" xr:uid="{00000000-0005-0000-0000-00002F000000}"/>
    <cellStyle name="Separador de milhares 3 2" xfId="45" xr:uid="{00000000-0005-0000-0000-000030000000}"/>
    <cellStyle name="Separador de milhares 4" xfId="46" xr:uid="{00000000-0005-0000-0000-000031000000}"/>
    <cellStyle name="Separador de milhares 5" xfId="47" xr:uid="{00000000-0005-0000-0000-000032000000}"/>
    <cellStyle name="Separador de milhares 6" xfId="48" xr:uid="{00000000-0005-0000-0000-000033000000}"/>
    <cellStyle name="Separador de milhares 6 2" xfId="49" xr:uid="{00000000-0005-0000-0000-000034000000}"/>
    <cellStyle name="Separador de milhares 7" xfId="50" xr:uid="{00000000-0005-0000-0000-000035000000}"/>
    <cellStyle name="Separador de milhares_Modelo Orçamento" xfId="4" xr:uid="{00000000-0005-0000-0000-000036000000}"/>
    <cellStyle name="subhead" xfId="51" xr:uid="{00000000-0005-0000-0000-000037000000}"/>
    <cellStyle name="SUBTIT" xfId="52" xr:uid="{00000000-0005-0000-0000-000038000000}"/>
    <cellStyle name="SUBTIT 2" xfId="53" xr:uid="{00000000-0005-0000-0000-000039000000}"/>
    <cellStyle name="Título 1 1" xfId="54" xr:uid="{00000000-0005-0000-0000-00003A000000}"/>
    <cellStyle name="Titulo1" xfId="55" xr:uid="{00000000-0005-0000-0000-00003B000000}"/>
    <cellStyle name="Titulo2" xfId="56" xr:uid="{00000000-0005-0000-0000-00003C000000}"/>
    <cellStyle name="Vírgula" xfId="2" builtinId="3"/>
    <cellStyle name="Vírgula 2" xfId="57" xr:uid="{00000000-0005-0000-0000-00003E000000}"/>
    <cellStyle name="Vírgula 2 2" xfId="58" xr:uid="{00000000-0005-0000-0000-00003F000000}"/>
    <cellStyle name="Vírgula 2 2 2" xfId="69" xr:uid="{00000000-0005-0000-0000-000040000000}"/>
    <cellStyle name="Vírgula 3" xfId="59" xr:uid="{00000000-0005-0000-0000-000041000000}"/>
    <cellStyle name="Vírgula 4" xfId="60" xr:uid="{00000000-0005-0000-0000-000042000000}"/>
    <cellStyle name="Vírgula 5" xfId="61" xr:uid="{00000000-0005-0000-0000-000043000000}"/>
    <cellStyle name="Vírgula 6" xfId="65" xr:uid="{00000000-0005-0000-0000-000044000000}"/>
    <cellStyle name="Warning Text" xfId="62" xr:uid="{00000000-0005-0000-0000-000045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eetMetadata" Target="metadata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563217</xdr:colOff>
      <xdr:row>0</xdr:row>
      <xdr:rowOff>0</xdr:rowOff>
    </xdr:from>
    <xdr:to>
      <xdr:col>3</xdr:col>
      <xdr:colOff>1876425</xdr:colOff>
      <xdr:row>0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25167" y="109743"/>
          <a:ext cx="2741958" cy="668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50" b="1" i="0" u="none" strike="noStrike" baseline="0">
              <a:solidFill>
                <a:srgbClr val="000000"/>
              </a:solidFill>
              <a:latin typeface="Aharoni"/>
              <a:cs typeface="Arial"/>
            </a:rPr>
            <a:t>ESTADO DE MINAS GERAIS</a:t>
          </a:r>
        </a:p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haroni"/>
              <a:cs typeface="Arial"/>
            </a:rPr>
            <a:t>Secretaria de Etado de Infraestrutura e Mobilidade</a:t>
          </a:r>
        </a:p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haroni"/>
              <a:cs typeface="Arial"/>
            </a:rPr>
            <a:t>Subsecretaria de Infraestrutura</a:t>
          </a:r>
        </a:p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haroni"/>
              <a:cs typeface="Arial"/>
            </a:rPr>
            <a:t>Superintendência de Obras Públicas</a:t>
          </a:r>
        </a:p>
        <a:p>
          <a:pPr algn="l" rtl="0">
            <a:defRPr sz="1000"/>
          </a:pPr>
          <a:r>
            <a:rPr lang="pt-BR" sz="800" b="0" i="0" u="none" strike="noStrike" baseline="0">
              <a:solidFill>
                <a:srgbClr val="000000"/>
              </a:solidFill>
              <a:latin typeface="Aharoni"/>
              <a:cs typeface="Arial"/>
            </a:rPr>
            <a:t>Diretoria de Engenharia e Qualidade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971774</xdr:colOff>
      <xdr:row>89</xdr:row>
      <xdr:rowOff>989</xdr:rowOff>
    </xdr:from>
    <xdr:to>
      <xdr:col>11</xdr:col>
      <xdr:colOff>1572857</xdr:colOff>
      <xdr:row>91</xdr:row>
      <xdr:rowOff>1113863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5354" y="18220409"/>
          <a:ext cx="7032363" cy="3467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144780</xdr:colOff>
      <xdr:row>109</xdr:row>
      <xdr:rowOff>106134</xdr:rowOff>
    </xdr:from>
    <xdr:to>
      <xdr:col>11</xdr:col>
      <xdr:colOff>754379</xdr:colOff>
      <xdr:row>111</xdr:row>
      <xdr:rowOff>1508760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E64C63-37BB-6C78-B51C-EB89AC3F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26433234"/>
          <a:ext cx="5966460" cy="3018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396240</xdr:colOff>
      <xdr:row>69</xdr:row>
      <xdr:rowOff>52234</xdr:rowOff>
    </xdr:from>
    <xdr:to>
      <xdr:col>11</xdr:col>
      <xdr:colOff>1722120</xdr:colOff>
      <xdr:row>71</xdr:row>
      <xdr:rowOff>731519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3DE80BA-92D0-6023-EE59-EF3A1104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220" y="13051954"/>
          <a:ext cx="5699760" cy="288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596705</xdr:colOff>
      <xdr:row>55</xdr:row>
      <xdr:rowOff>66821</xdr:rowOff>
    </xdr:from>
    <xdr:to>
      <xdr:col>6</xdr:col>
      <xdr:colOff>137160</xdr:colOff>
      <xdr:row>61</xdr:row>
      <xdr:rowOff>3163504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7290229-6089-E39C-B9FF-97C4A2112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16205" y="15969761"/>
          <a:ext cx="2649415" cy="4239683"/>
        </a:xfrm>
        <a:prstGeom prst="rect">
          <a:avLst/>
        </a:prstGeom>
      </xdr:spPr>
    </xdr:pic>
    <xdr:clientData/>
  </xdr:twoCellAnchor>
  <xdr:oneCellAnchor>
    <xdr:from>
      <xdr:col>6</xdr:col>
      <xdr:colOff>30480</xdr:colOff>
      <xdr:row>247</xdr:row>
      <xdr:rowOff>102870</xdr:rowOff>
    </xdr:from>
    <xdr:ext cx="65" cy="172227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609278C-81A7-E867-61EC-11EC68919235}"/>
            </a:ext>
          </a:extLst>
        </xdr:cNvPr>
        <xdr:cNvSpPr txBox="1"/>
      </xdr:nvSpPr>
      <xdr:spPr>
        <a:xfrm>
          <a:off x="6629400" y="620687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5</xdr:col>
      <xdr:colOff>545329</xdr:colOff>
      <xdr:row>251</xdr:row>
      <xdr:rowOff>97736</xdr:rowOff>
    </xdr:from>
    <xdr:to>
      <xdr:col>7</xdr:col>
      <xdr:colOff>251072</xdr:colOff>
      <xdr:row>260</xdr:row>
      <xdr:rowOff>170622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32CC70B-9782-675B-45FD-D8B925A99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64859" y="62946171"/>
          <a:ext cx="1759830" cy="2027582"/>
        </a:xfrm>
        <a:prstGeom prst="rect">
          <a:avLst/>
        </a:prstGeom>
      </xdr:spPr>
    </xdr:pic>
    <xdr:clientData/>
  </xdr:twoCellAnchor>
  <xdr:twoCellAnchor editAs="oneCell">
    <xdr:from>
      <xdr:col>0</xdr:col>
      <xdr:colOff>175922</xdr:colOff>
      <xdr:row>256</xdr:row>
      <xdr:rowOff>146103</xdr:rowOff>
    </xdr:from>
    <xdr:to>
      <xdr:col>4</xdr:col>
      <xdr:colOff>997225</xdr:colOff>
      <xdr:row>264</xdr:row>
      <xdr:rowOff>15812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D382F76-ACBE-724D-AF3D-986B6E4BA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5922" y="64127599"/>
          <a:ext cx="5466190" cy="1512978"/>
        </a:xfrm>
        <a:prstGeom prst="rect">
          <a:avLst/>
        </a:prstGeom>
      </xdr:spPr>
    </xdr:pic>
    <xdr:clientData/>
  </xdr:twoCellAnchor>
  <xdr:twoCellAnchor editAs="oneCell">
    <xdr:from>
      <xdr:col>7</xdr:col>
      <xdr:colOff>622852</xdr:colOff>
      <xdr:row>251</xdr:row>
      <xdr:rowOff>95792</xdr:rowOff>
    </xdr:from>
    <xdr:to>
      <xdr:col>8</xdr:col>
      <xdr:colOff>980662</xdr:colOff>
      <xdr:row>261</xdr:row>
      <xdr:rowOff>108794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995FF7D3-4764-987D-7F72-418AF788C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96469" y="62944227"/>
          <a:ext cx="1749288" cy="2173106"/>
        </a:xfrm>
        <a:prstGeom prst="rect">
          <a:avLst/>
        </a:prstGeom>
      </xdr:spPr>
    </xdr:pic>
    <xdr:clientData/>
  </xdr:twoCellAnchor>
  <xdr:oneCellAnchor>
    <xdr:from>
      <xdr:col>6</xdr:col>
      <xdr:colOff>30480</xdr:colOff>
      <xdr:row>226</xdr:row>
      <xdr:rowOff>102870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5DCC9582-EFFD-4786-8F1B-3BA80B52999A}"/>
            </a:ext>
          </a:extLst>
        </xdr:cNvPr>
        <xdr:cNvSpPr txBox="1"/>
      </xdr:nvSpPr>
      <xdr:spPr>
        <a:xfrm>
          <a:off x="6623437" y="6401147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5</xdr:col>
      <xdr:colOff>975360</xdr:colOff>
      <xdr:row>143</xdr:row>
      <xdr:rowOff>0</xdr:rowOff>
    </xdr:from>
    <xdr:ext cx="11849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aixaDeTexto 9">
              <a:extLst>
                <a:ext uri="{FF2B5EF4-FFF2-40B4-BE49-F238E27FC236}">
                  <a16:creationId xmlns:a16="http://schemas.microsoft.com/office/drawing/2014/main" id="{B2ACF7C5-CDD7-10C7-7024-3FFB473B7ECA}"/>
                </a:ext>
              </a:extLst>
            </xdr:cNvPr>
            <xdr:cNvSpPr txBox="1"/>
          </xdr:nvSpPr>
          <xdr:spPr>
            <a:xfrm>
              <a:off x="6629400" y="4591431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10" name="CaixaDeTexto 9">
              <a:extLst>
                <a:ext uri="{FF2B5EF4-FFF2-40B4-BE49-F238E27FC236}">
                  <a16:creationId xmlns:a16="http://schemas.microsoft.com/office/drawing/2014/main" id="{B2ACF7C5-CDD7-10C7-7024-3FFB473B7ECA}"/>
                </a:ext>
              </a:extLst>
            </xdr:cNvPr>
            <xdr:cNvSpPr txBox="1"/>
          </xdr:nvSpPr>
          <xdr:spPr>
            <a:xfrm>
              <a:off x="6629400" y="45914310"/>
              <a:ext cx="1184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pt-B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</a:t>
              </a:r>
              <a:endParaRPr lang="pt-B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7\PMBF\CAL&#199;AMENTO%20SANTA%20TEREZINHA\PLANILHA%20M&#218;LTIPLA%202.3_BIAS%20FORTES_REV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Meus%20documentos\Planilhas\OR&#199;AMENTO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l"/>
      <sheetName val="Novo!"/>
      <sheetName val="Dados"/>
      <sheetName val="BDI"/>
      <sheetName val="Orçamento"/>
      <sheetName val="Memória"/>
      <sheetName val="Comp"/>
      <sheetName val="Cot"/>
      <sheetName val="CronoFF"/>
      <sheetName val="QCI"/>
      <sheetName val="Memorial Descritivo"/>
      <sheetName val="Licitação"/>
      <sheetName val="CronoFF-L"/>
      <sheetName val="QCI-L"/>
      <sheetName val="BM"/>
      <sheetName val="RRE"/>
      <sheetName val="OFÍCIO"/>
      <sheetName val="CC"/>
    </sheetNames>
    <sheetDataSet>
      <sheetData sheetId="0"/>
      <sheetData sheetId="1"/>
      <sheetData sheetId="2">
        <row r="29">
          <cell r="G29">
            <v>42826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."/>
      <sheetName val="ORÇAMENTO"/>
      <sheetName val="CONCRETO FUNDAÇÃO"/>
      <sheetName val="CONCRETO ESTRUTURA"/>
      <sheetName val="PARETO  |  ABC"/>
      <sheetName val="GRÁFICO"/>
    </sheetNames>
    <sheetDataSet>
      <sheetData sheetId="0">
        <row r="8">
          <cell r="G8">
            <v>2.89</v>
          </cell>
        </row>
        <row r="11">
          <cell r="B11" t="str">
            <v xml:space="preserve">  Pedreiro de acabamento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showGridLines="0" showZeros="0" tabSelected="1" view="pageBreakPreview" zoomScaleSheetLayoutView="100" workbookViewId="0">
      <selection activeCell="A5" sqref="A5:E5"/>
    </sheetView>
  </sheetViews>
  <sheetFormatPr defaultColWidth="9.109375" defaultRowHeight="13.2"/>
  <cols>
    <col min="1" max="1" width="5.44140625" style="1" bestFit="1" customWidth="1"/>
    <col min="2" max="2" width="9.5546875" style="1" customWidth="1"/>
    <col min="3" max="3" width="10.6640625" style="1" bestFit="1" customWidth="1"/>
    <col min="4" max="4" width="69.109375" style="1" customWidth="1"/>
    <col min="5" max="5" width="9.109375" style="1"/>
    <col min="6" max="6" width="12.44140625" style="1" customWidth="1"/>
    <col min="7" max="7" width="13.109375" style="3" bestFit="1" customWidth="1"/>
    <col min="8" max="8" width="13.109375" style="1" bestFit="1" customWidth="1"/>
    <col min="9" max="9" width="15.44140625" style="1" bestFit="1" customWidth="1"/>
    <col min="10" max="16384" width="9.109375" style="1"/>
  </cols>
  <sheetData>
    <row r="1" spans="1:9" s="2" customFormat="1" ht="20.100000000000001" customHeight="1">
      <c r="A1" s="252" t="s">
        <v>32</v>
      </c>
      <c r="B1" s="253"/>
      <c r="C1" s="254"/>
      <c r="D1" s="254"/>
      <c r="E1" s="254"/>
      <c r="F1" s="254"/>
      <c r="G1" s="254"/>
      <c r="H1" s="254"/>
      <c r="I1" s="255"/>
    </row>
    <row r="2" spans="1:9" s="2" customFormat="1" ht="20.100000000000001" customHeight="1">
      <c r="A2" s="276" t="s">
        <v>139</v>
      </c>
      <c r="B2" s="277"/>
      <c r="C2" s="277"/>
      <c r="D2" s="277"/>
      <c r="E2" s="278"/>
      <c r="F2" s="245" t="s">
        <v>51</v>
      </c>
      <c r="G2" s="246"/>
      <c r="H2" s="243" t="s">
        <v>163</v>
      </c>
      <c r="I2" s="244"/>
    </row>
    <row r="3" spans="1:9" s="2" customFormat="1" ht="20.100000000000001" customHeight="1">
      <c r="A3" s="258" t="s">
        <v>186</v>
      </c>
      <c r="B3" s="259"/>
      <c r="C3" s="259"/>
      <c r="D3" s="259"/>
      <c r="E3" s="260"/>
      <c r="F3" s="245" t="s">
        <v>29</v>
      </c>
      <c r="G3" s="246"/>
      <c r="H3" s="256">
        <f ca="1">TODAY()</f>
        <v>45398</v>
      </c>
      <c r="I3" s="257"/>
    </row>
    <row r="4" spans="1:9" s="2" customFormat="1" ht="33" customHeight="1">
      <c r="A4" s="261" t="s">
        <v>189</v>
      </c>
      <c r="B4" s="262"/>
      <c r="C4" s="262"/>
      <c r="D4" s="262"/>
      <c r="E4" s="262"/>
      <c r="F4" s="271" t="s">
        <v>6</v>
      </c>
      <c r="G4" s="271"/>
      <c r="H4" s="271"/>
      <c r="I4" s="272"/>
    </row>
    <row r="5" spans="1:9" s="2" customFormat="1" ht="30" customHeight="1">
      <c r="A5" s="263" t="s">
        <v>270</v>
      </c>
      <c r="B5" s="264"/>
      <c r="C5" s="264"/>
      <c r="D5" s="264"/>
      <c r="E5" s="265"/>
      <c r="F5" s="150" t="s">
        <v>27</v>
      </c>
      <c r="G5" s="98" t="s">
        <v>3</v>
      </c>
      <c r="H5" s="150" t="s">
        <v>67</v>
      </c>
      <c r="I5" s="151" t="s">
        <v>4</v>
      </c>
    </row>
    <row r="6" spans="1:9" s="2" customFormat="1" ht="25.5" customHeight="1">
      <c r="A6" s="273" t="s">
        <v>112</v>
      </c>
      <c r="B6" s="274"/>
      <c r="C6" s="274"/>
      <c r="D6" s="274"/>
      <c r="E6" s="275"/>
      <c r="F6" s="149" t="s">
        <v>40</v>
      </c>
      <c r="G6" s="105">
        <v>0.05</v>
      </c>
      <c r="H6" s="150" t="s">
        <v>43</v>
      </c>
      <c r="I6" s="152">
        <v>0.26150000000000001</v>
      </c>
    </row>
    <row r="7" spans="1:9" ht="3.75" customHeight="1">
      <c r="A7" s="268"/>
      <c r="B7" s="269"/>
      <c r="C7" s="269"/>
      <c r="D7" s="269"/>
      <c r="E7" s="269"/>
      <c r="F7" s="269"/>
      <c r="G7" s="269"/>
      <c r="H7" s="269"/>
      <c r="I7" s="270"/>
    </row>
    <row r="8" spans="1:9" s="28" customFormat="1" ht="27.6" customHeight="1">
      <c r="A8" s="153" t="s">
        <v>0</v>
      </c>
      <c r="B8" s="25" t="s">
        <v>68</v>
      </c>
      <c r="C8" s="25" t="s">
        <v>68</v>
      </c>
      <c r="D8" s="25" t="s">
        <v>69</v>
      </c>
      <c r="E8" s="25" t="s">
        <v>2</v>
      </c>
      <c r="F8" s="25" t="s">
        <v>1</v>
      </c>
      <c r="G8" s="26" t="s">
        <v>70</v>
      </c>
      <c r="H8" s="27" t="s">
        <v>71</v>
      </c>
      <c r="I8" s="154" t="s">
        <v>5</v>
      </c>
    </row>
    <row r="9" spans="1:9" s="28" customFormat="1" ht="20.100000000000001" customHeight="1">
      <c r="A9" s="155" t="s">
        <v>33</v>
      </c>
      <c r="B9" s="29"/>
      <c r="C9" s="30"/>
      <c r="D9" s="102" t="s">
        <v>15</v>
      </c>
      <c r="E9" s="31"/>
      <c r="F9" s="32"/>
      <c r="G9" s="32"/>
      <c r="H9" s="32">
        <f t="shared" ref="H9:H15" si="0">ROUND(G9+(G9*$I$6),2)</f>
        <v>0</v>
      </c>
      <c r="I9" s="156">
        <f>SUM(I10:I16)</f>
        <v>16113.393999999998</v>
      </c>
    </row>
    <row r="10" spans="1:9" s="28" customFormat="1" ht="40.049999999999997" customHeight="1">
      <c r="A10" s="157" t="s">
        <v>7</v>
      </c>
      <c r="B10" s="33" t="s">
        <v>42</v>
      </c>
      <c r="C10" s="34" t="s">
        <v>127</v>
      </c>
      <c r="D10" s="35" t="s">
        <v>30</v>
      </c>
      <c r="E10" s="33" t="s">
        <v>13</v>
      </c>
      <c r="F10" s="36">
        <f>'Memória de Cálculo'!B14</f>
        <v>1</v>
      </c>
      <c r="G10" s="37">
        <v>1374.12</v>
      </c>
      <c r="H10" s="37">
        <f t="shared" si="0"/>
        <v>1733.45</v>
      </c>
      <c r="I10" s="158">
        <f t="shared" ref="I10:I15" si="1">ROUND((F10*H10),2)</f>
        <v>1733.45</v>
      </c>
    </row>
    <row r="11" spans="1:9" s="28" customFormat="1" ht="55.05" customHeight="1">
      <c r="A11" s="157" t="s">
        <v>44</v>
      </c>
      <c r="B11" s="33" t="s">
        <v>42</v>
      </c>
      <c r="C11" s="34" t="s">
        <v>190</v>
      </c>
      <c r="D11" s="35" t="s">
        <v>191</v>
      </c>
      <c r="E11" s="33" t="s">
        <v>192</v>
      </c>
      <c r="F11" s="36">
        <f>'Memória de Cálculo'!B18</f>
        <v>3</v>
      </c>
      <c r="G11" s="37">
        <v>881.16</v>
      </c>
      <c r="H11" s="37">
        <f t="shared" si="0"/>
        <v>1111.58</v>
      </c>
      <c r="I11" s="158">
        <f t="shared" si="1"/>
        <v>3334.74</v>
      </c>
    </row>
    <row r="12" spans="1:9" s="28" customFormat="1" ht="19.95" customHeight="1">
      <c r="A12" s="157" t="s">
        <v>53</v>
      </c>
      <c r="B12" s="33" t="s">
        <v>42</v>
      </c>
      <c r="C12" s="34" t="s">
        <v>206</v>
      </c>
      <c r="D12" s="35" t="s">
        <v>207</v>
      </c>
      <c r="E12" s="33" t="s">
        <v>181</v>
      </c>
      <c r="F12" s="36">
        <f>'Memória de Cálculo'!B22</f>
        <v>1</v>
      </c>
      <c r="G12" s="37">
        <v>296.22000000000003</v>
      </c>
      <c r="H12" s="37">
        <f t="shared" si="0"/>
        <v>373.68</v>
      </c>
      <c r="I12" s="158">
        <f t="shared" si="1"/>
        <v>373.68</v>
      </c>
    </row>
    <row r="13" spans="1:9" s="28" customFormat="1" ht="60" customHeight="1">
      <c r="A13" s="157" t="s">
        <v>193</v>
      </c>
      <c r="B13" s="33" t="s">
        <v>42</v>
      </c>
      <c r="C13" s="34" t="s">
        <v>194</v>
      </c>
      <c r="D13" s="35" t="s">
        <v>195</v>
      </c>
      <c r="E13" s="33" t="s">
        <v>192</v>
      </c>
      <c r="F13" s="36">
        <f>'Memória de Cálculo'!B26</f>
        <v>3</v>
      </c>
      <c r="G13" s="37">
        <v>951.21</v>
      </c>
      <c r="H13" s="37">
        <f t="shared" si="0"/>
        <v>1199.95</v>
      </c>
      <c r="I13" s="158">
        <f t="shared" si="1"/>
        <v>3599.85</v>
      </c>
    </row>
    <row r="14" spans="1:9" s="28" customFormat="1" ht="19.95" customHeight="1">
      <c r="A14" s="157" t="s">
        <v>201</v>
      </c>
      <c r="B14" s="33" t="s">
        <v>42</v>
      </c>
      <c r="C14" s="34" t="s">
        <v>203</v>
      </c>
      <c r="D14" s="35" t="s">
        <v>204</v>
      </c>
      <c r="E14" s="33" t="s">
        <v>181</v>
      </c>
      <c r="F14" s="36">
        <f>'Memória de Cálculo'!B30</f>
        <v>1</v>
      </c>
      <c r="G14" s="37">
        <v>850.62</v>
      </c>
      <c r="H14" s="37">
        <f t="shared" si="0"/>
        <v>1073.06</v>
      </c>
      <c r="I14" s="158">
        <f t="shared" si="1"/>
        <v>1073.06</v>
      </c>
    </row>
    <row r="15" spans="1:9" s="28" customFormat="1" ht="30" customHeight="1">
      <c r="A15" s="157" t="s">
        <v>202</v>
      </c>
      <c r="B15" s="33" t="s">
        <v>42</v>
      </c>
      <c r="C15" s="34" t="s">
        <v>199</v>
      </c>
      <c r="D15" s="35" t="s">
        <v>200</v>
      </c>
      <c r="E15" s="33" t="s">
        <v>181</v>
      </c>
      <c r="F15" s="36">
        <f>'Memória de Cálculo'!B34</f>
        <v>2</v>
      </c>
      <c r="G15" s="37">
        <v>1481.06</v>
      </c>
      <c r="H15" s="37">
        <f t="shared" si="0"/>
        <v>1868.36</v>
      </c>
      <c r="I15" s="158">
        <f t="shared" si="1"/>
        <v>3736.72</v>
      </c>
    </row>
    <row r="16" spans="1:9" s="28" customFormat="1" ht="30" customHeight="1">
      <c r="A16" s="157" t="s">
        <v>205</v>
      </c>
      <c r="B16" s="33" t="s">
        <v>42</v>
      </c>
      <c r="C16" s="34" t="s">
        <v>113</v>
      </c>
      <c r="D16" s="35" t="s">
        <v>114</v>
      </c>
      <c r="E16" s="33" t="s">
        <v>54</v>
      </c>
      <c r="F16" s="36">
        <v>0.5</v>
      </c>
      <c r="G16" s="37">
        <f>H16/1.2615</f>
        <v>358603.88426476414</v>
      </c>
      <c r="H16" s="37">
        <f>I10+I11+I17+I20+I24+I31+I39+I12+I13+I14+I15</f>
        <v>452378.8</v>
      </c>
      <c r="I16" s="158">
        <f>(H16/100*F16)</f>
        <v>2261.8939999999998</v>
      </c>
    </row>
    <row r="17" spans="1:9" s="38" customFormat="1" ht="20.100000000000001" customHeight="1">
      <c r="A17" s="155" t="s">
        <v>34</v>
      </c>
      <c r="B17" s="29"/>
      <c r="C17" s="30"/>
      <c r="D17" s="144" t="s">
        <v>66</v>
      </c>
      <c r="E17" s="144"/>
      <c r="F17" s="144"/>
      <c r="G17" s="144"/>
      <c r="H17" s="144"/>
      <c r="I17" s="156">
        <f>SUM(I18:I19)</f>
        <v>25621.27</v>
      </c>
    </row>
    <row r="18" spans="1:9" s="28" customFormat="1" ht="40.049999999999997" customHeight="1">
      <c r="A18" s="157" t="s">
        <v>8</v>
      </c>
      <c r="B18" s="33" t="s">
        <v>42</v>
      </c>
      <c r="C18" s="34" t="s">
        <v>124</v>
      </c>
      <c r="D18" s="35" t="s">
        <v>125</v>
      </c>
      <c r="E18" s="33" t="s">
        <v>10</v>
      </c>
      <c r="F18" s="36">
        <f>'Memória de Cálculo'!K47</f>
        <v>228.35</v>
      </c>
      <c r="G18" s="37">
        <v>56.4</v>
      </c>
      <c r="H18" s="37">
        <f t="shared" ref="H18" si="2">ROUND(G18+(G18*$I$6),2)</f>
        <v>71.150000000000006</v>
      </c>
      <c r="I18" s="158">
        <f t="shared" ref="I18" si="3">ROUND((F18*H18),2)</f>
        <v>16247.1</v>
      </c>
    </row>
    <row r="19" spans="1:9" s="28" customFormat="1" ht="30" customHeight="1">
      <c r="A19" s="157" t="s">
        <v>210</v>
      </c>
      <c r="B19" s="33" t="s">
        <v>209</v>
      </c>
      <c r="C19" s="34">
        <v>94287</v>
      </c>
      <c r="D19" s="35" t="s">
        <v>208</v>
      </c>
      <c r="E19" s="33" t="s">
        <v>10</v>
      </c>
      <c r="F19" s="36">
        <f>'Memória de Cálculo'!K51</f>
        <v>221.35</v>
      </c>
      <c r="G19" s="37">
        <v>33.57</v>
      </c>
      <c r="H19" s="37">
        <f t="shared" ref="H19" si="4">ROUND(G19+(G19*$I$6),2)</f>
        <v>42.35</v>
      </c>
      <c r="I19" s="158">
        <f t="shared" ref="I19" si="5">ROUND((F19*H19),2)</f>
        <v>9374.17</v>
      </c>
    </row>
    <row r="20" spans="1:9" s="38" customFormat="1" ht="20.100000000000001" customHeight="1">
      <c r="A20" s="155" t="s">
        <v>35</v>
      </c>
      <c r="B20" s="29"/>
      <c r="C20" s="30"/>
      <c r="D20" s="145" t="s">
        <v>57</v>
      </c>
      <c r="E20" s="145"/>
      <c r="F20" s="145"/>
      <c r="G20" s="145"/>
      <c r="H20" s="145">
        <f t="shared" ref="H20:H23" si="6">ROUND(G20+(G20*$I$6),2)</f>
        <v>0</v>
      </c>
      <c r="I20" s="156">
        <f>SUM(I21:I23)</f>
        <v>100792.18</v>
      </c>
    </row>
    <row r="21" spans="1:9" s="28" customFormat="1" ht="19.95" customHeight="1">
      <c r="A21" s="157" t="s">
        <v>9</v>
      </c>
      <c r="B21" s="33" t="s">
        <v>42</v>
      </c>
      <c r="C21" s="34" t="s">
        <v>38</v>
      </c>
      <c r="D21" s="35" t="s">
        <v>39</v>
      </c>
      <c r="E21" s="33" t="s">
        <v>45</v>
      </c>
      <c r="F21" s="36">
        <f>'Memória de Cálculo'!C61</f>
        <v>2536.2600000000002</v>
      </c>
      <c r="G21" s="37">
        <v>1.1499999999999999</v>
      </c>
      <c r="H21" s="37">
        <f t="shared" si="6"/>
        <v>1.45</v>
      </c>
      <c r="I21" s="158">
        <f t="shared" ref="I21:I22" si="7">ROUND((F21*H21),2)</f>
        <v>3677.58</v>
      </c>
    </row>
    <row r="22" spans="1:9" s="28" customFormat="1" ht="49.95" customHeight="1">
      <c r="A22" s="157" t="s">
        <v>174</v>
      </c>
      <c r="B22" s="33" t="s">
        <v>42</v>
      </c>
      <c r="C22" s="34" t="s">
        <v>118</v>
      </c>
      <c r="D22" s="35" t="s">
        <v>119</v>
      </c>
      <c r="E22" s="33" t="s">
        <v>49</v>
      </c>
      <c r="F22" s="36">
        <f>'Memória de Cálculo'!C66</f>
        <v>380.44</v>
      </c>
      <c r="G22" s="37">
        <v>168.84</v>
      </c>
      <c r="H22" s="37">
        <f t="shared" si="6"/>
        <v>212.99</v>
      </c>
      <c r="I22" s="158">
        <f t="shared" si="7"/>
        <v>81029.919999999998</v>
      </c>
    </row>
    <row r="23" spans="1:9" s="28" customFormat="1" ht="30" customHeight="1">
      <c r="A23" s="157" t="s">
        <v>175</v>
      </c>
      <c r="B23" s="33" t="s">
        <v>42</v>
      </c>
      <c r="C23" s="34" t="s">
        <v>187</v>
      </c>
      <c r="D23" s="35" t="s">
        <v>188</v>
      </c>
      <c r="E23" s="33" t="s">
        <v>65</v>
      </c>
      <c r="F23" s="36">
        <f>'Memória de Cálculo'!G71</f>
        <v>15174.22984</v>
      </c>
      <c r="G23" s="37">
        <v>0.84</v>
      </c>
      <c r="H23" s="37">
        <f t="shared" si="6"/>
        <v>1.06</v>
      </c>
      <c r="I23" s="158">
        <f>ROUND((F23*H23),2)</f>
        <v>16084.68</v>
      </c>
    </row>
    <row r="24" spans="1:9" s="38" customFormat="1" ht="20.100000000000001" customHeight="1">
      <c r="A24" s="155" t="s">
        <v>36</v>
      </c>
      <c r="B24" s="29"/>
      <c r="C24" s="30"/>
      <c r="D24" s="145" t="s">
        <v>59</v>
      </c>
      <c r="E24" s="145"/>
      <c r="F24" s="145"/>
      <c r="G24" s="145"/>
      <c r="H24" s="145">
        <f t="shared" ref="H24:H30" si="8">ROUND(G24+(G24*$I$6),2)</f>
        <v>0</v>
      </c>
      <c r="I24" s="156">
        <f>SUM(I25:I30)</f>
        <v>237204.90000000002</v>
      </c>
    </row>
    <row r="25" spans="1:9" s="28" customFormat="1" ht="30" customHeight="1">
      <c r="A25" s="157" t="s">
        <v>11</v>
      </c>
      <c r="B25" s="33" t="s">
        <v>42</v>
      </c>
      <c r="C25" s="34" t="s">
        <v>76</v>
      </c>
      <c r="D25" s="35" t="s">
        <v>77</v>
      </c>
      <c r="E25" s="33" t="s">
        <v>45</v>
      </c>
      <c r="F25" s="36">
        <f>'Memória de Cálculo'!C86</f>
        <v>2469.855</v>
      </c>
      <c r="G25" s="37">
        <v>3.55</v>
      </c>
      <c r="H25" s="37">
        <f t="shared" si="8"/>
        <v>4.4800000000000004</v>
      </c>
      <c r="I25" s="158">
        <f t="shared" ref="I25:I30" si="9">ROUND((F25*H25),2)</f>
        <v>11064.95</v>
      </c>
    </row>
    <row r="26" spans="1:9" s="28" customFormat="1" ht="30" customHeight="1">
      <c r="A26" s="157" t="s">
        <v>28</v>
      </c>
      <c r="B26" s="33" t="s">
        <v>42</v>
      </c>
      <c r="C26" s="34" t="s">
        <v>63</v>
      </c>
      <c r="D26" s="35" t="s">
        <v>91</v>
      </c>
      <c r="E26" s="33" t="s">
        <v>62</v>
      </c>
      <c r="F26" s="36">
        <f>'Memória de Cálculo'!D91</f>
        <v>1043.27</v>
      </c>
      <c r="G26" s="37">
        <v>0.74</v>
      </c>
      <c r="H26" s="37">
        <f t="shared" si="8"/>
        <v>0.93</v>
      </c>
      <c r="I26" s="158">
        <f t="shared" si="9"/>
        <v>970.24</v>
      </c>
    </row>
    <row r="27" spans="1:9" s="28" customFormat="1" ht="30" customHeight="1">
      <c r="A27" s="157" t="s">
        <v>60</v>
      </c>
      <c r="B27" s="33" t="s">
        <v>42</v>
      </c>
      <c r="C27" s="34" t="s">
        <v>61</v>
      </c>
      <c r="D27" s="35" t="s">
        <v>64</v>
      </c>
      <c r="E27" s="33" t="s">
        <v>45</v>
      </c>
      <c r="F27" s="36">
        <f>'Memória de Cálculo'!C95</f>
        <v>2469.855</v>
      </c>
      <c r="G27" s="37">
        <v>1.89</v>
      </c>
      <c r="H27" s="37">
        <f t="shared" si="8"/>
        <v>2.38</v>
      </c>
      <c r="I27" s="158">
        <f t="shared" si="9"/>
        <v>5878.25</v>
      </c>
    </row>
    <row r="28" spans="1:9" s="28" customFormat="1" ht="30" customHeight="1">
      <c r="A28" s="157" t="s">
        <v>176</v>
      </c>
      <c r="B28" s="33" t="s">
        <v>42</v>
      </c>
      <c r="C28" s="34" t="s">
        <v>63</v>
      </c>
      <c r="D28" s="35" t="s">
        <v>91</v>
      </c>
      <c r="E28" s="33" t="s">
        <v>65</v>
      </c>
      <c r="F28" s="36">
        <f>'Memória de Cálculo'!D101</f>
        <v>434.69</v>
      </c>
      <c r="G28" s="37">
        <v>0.74</v>
      </c>
      <c r="H28" s="37">
        <f t="shared" si="8"/>
        <v>0.93</v>
      </c>
      <c r="I28" s="158">
        <f t="shared" si="9"/>
        <v>404.26</v>
      </c>
    </row>
    <row r="29" spans="1:9" s="28" customFormat="1" ht="40.049999999999997" customHeight="1">
      <c r="A29" s="157" t="s">
        <v>177</v>
      </c>
      <c r="B29" s="33" t="s">
        <v>42</v>
      </c>
      <c r="C29" s="39" t="s">
        <v>120</v>
      </c>
      <c r="D29" s="35" t="s">
        <v>121</v>
      </c>
      <c r="E29" s="33" t="s">
        <v>49</v>
      </c>
      <c r="F29" s="36">
        <f>'Memória de Cálculo'!C106</f>
        <v>86.444925000000012</v>
      </c>
      <c r="G29" s="37">
        <v>1748.59</v>
      </c>
      <c r="H29" s="37">
        <f t="shared" si="8"/>
        <v>2205.85</v>
      </c>
      <c r="I29" s="158">
        <f>ROUND((F29*H29),2)</f>
        <v>190684.54</v>
      </c>
    </row>
    <row r="30" spans="1:9" s="28" customFormat="1" ht="30" customHeight="1">
      <c r="A30" s="157" t="s">
        <v>178</v>
      </c>
      <c r="B30" s="33" t="s">
        <v>42</v>
      </c>
      <c r="C30" s="34" t="s">
        <v>122</v>
      </c>
      <c r="D30" s="35" t="s">
        <v>123</v>
      </c>
      <c r="E30" s="33" t="s">
        <v>58</v>
      </c>
      <c r="F30" s="36">
        <f>'Memória de Cálculo'!C111</f>
        <v>12534.514125000002</v>
      </c>
      <c r="G30" s="37">
        <v>1.78</v>
      </c>
      <c r="H30" s="37">
        <f t="shared" si="8"/>
        <v>2.25</v>
      </c>
      <c r="I30" s="158">
        <f t="shared" si="9"/>
        <v>28202.66</v>
      </c>
    </row>
    <row r="31" spans="1:9" s="38" customFormat="1" ht="20.100000000000001" customHeight="1">
      <c r="A31" s="155" t="s">
        <v>46</v>
      </c>
      <c r="B31" s="29"/>
      <c r="C31" s="30"/>
      <c r="D31" s="145" t="s">
        <v>264</v>
      </c>
      <c r="E31" s="145"/>
      <c r="F31" s="145"/>
      <c r="G31" s="145"/>
      <c r="H31" s="145">
        <f t="shared" ref="H31" si="10">ROUND(G31+(G31*$I$6),2)</f>
        <v>0</v>
      </c>
      <c r="I31" s="156">
        <f>SUM(I32:I38)</f>
        <v>21817.62</v>
      </c>
    </row>
    <row r="32" spans="1:9" s="28" customFormat="1" ht="30" customHeight="1">
      <c r="A32" s="157" t="s">
        <v>47</v>
      </c>
      <c r="B32" s="33" t="s">
        <v>42</v>
      </c>
      <c r="C32" s="34" t="s">
        <v>87</v>
      </c>
      <c r="D32" s="35" t="s">
        <v>88</v>
      </c>
      <c r="E32" s="33" t="s">
        <v>10</v>
      </c>
      <c r="F32" s="36">
        <f>'Memória de Cálculo'!J134</f>
        <v>867.08689200000026</v>
      </c>
      <c r="G32" s="37">
        <v>2.9</v>
      </c>
      <c r="H32" s="37">
        <f t="shared" ref="H32:H38" si="11">ROUND(G32+(G32*$I$6),2)</f>
        <v>3.66</v>
      </c>
      <c r="I32" s="158">
        <f t="shared" ref="I32:I37" si="12">ROUND((F32*H32),2)</f>
        <v>3173.54</v>
      </c>
    </row>
    <row r="33" spans="1:9" s="28" customFormat="1" ht="30" customHeight="1">
      <c r="A33" s="157" t="s">
        <v>48</v>
      </c>
      <c r="B33" s="33" t="s">
        <v>42</v>
      </c>
      <c r="C33" s="34" t="s">
        <v>241</v>
      </c>
      <c r="D33" s="35" t="s">
        <v>242</v>
      </c>
      <c r="E33" s="33" t="s">
        <v>10</v>
      </c>
      <c r="F33" s="36">
        <f>'Memória de Cálculo'!J154</f>
        <v>299.20000000000005</v>
      </c>
      <c r="G33" s="37">
        <v>5.44</v>
      </c>
      <c r="H33" s="37">
        <f t="shared" ref="H33:H34" si="13">ROUND(G33+(G33*$I$6),2)</f>
        <v>6.86</v>
      </c>
      <c r="I33" s="158">
        <f t="shared" ref="I33:I34" si="14">ROUND((F33*H33),2)</f>
        <v>2052.5100000000002</v>
      </c>
    </row>
    <row r="34" spans="1:9" s="28" customFormat="1" ht="30" customHeight="1">
      <c r="A34" s="157" t="s">
        <v>128</v>
      </c>
      <c r="B34" s="33" t="s">
        <v>42</v>
      </c>
      <c r="C34" s="34" t="s">
        <v>249</v>
      </c>
      <c r="D34" s="35" t="s">
        <v>250</v>
      </c>
      <c r="E34" s="33" t="s">
        <v>45</v>
      </c>
      <c r="F34" s="36">
        <f>'Memória de Cálculo'!E189</f>
        <v>133.22499999999999</v>
      </c>
      <c r="G34" s="37">
        <v>25.37</v>
      </c>
      <c r="H34" s="37">
        <f t="shared" si="13"/>
        <v>32</v>
      </c>
      <c r="I34" s="158">
        <f t="shared" si="14"/>
        <v>4263.2</v>
      </c>
    </row>
    <row r="35" spans="1:9" s="28" customFormat="1" ht="30" customHeight="1">
      <c r="A35" s="157" t="s">
        <v>132</v>
      </c>
      <c r="B35" s="33" t="s">
        <v>42</v>
      </c>
      <c r="C35" s="34" t="s">
        <v>155</v>
      </c>
      <c r="D35" s="35" t="s">
        <v>156</v>
      </c>
      <c r="E35" s="33" t="s">
        <v>45</v>
      </c>
      <c r="F35" s="36">
        <f>'Memória de Cálculo'!D198</f>
        <v>206.68</v>
      </c>
      <c r="G35" s="37">
        <v>38.049999999999997</v>
      </c>
      <c r="H35" s="37">
        <f>ROUND(G35+(G35*$I$6),2)</f>
        <v>48</v>
      </c>
      <c r="I35" s="158">
        <f t="shared" ref="I35" si="15">ROUND((F35*H35),2)</f>
        <v>9920.64</v>
      </c>
    </row>
    <row r="36" spans="1:9" s="28" customFormat="1" ht="30" customHeight="1">
      <c r="A36" s="157" t="s">
        <v>182</v>
      </c>
      <c r="B36" s="33" t="s">
        <v>42</v>
      </c>
      <c r="C36" s="34" t="s">
        <v>184</v>
      </c>
      <c r="D36" s="35" t="s">
        <v>183</v>
      </c>
      <c r="E36" s="33" t="s">
        <v>181</v>
      </c>
      <c r="F36" s="36">
        <f>'Memória de Cálculo'!D203</f>
        <v>20</v>
      </c>
      <c r="G36" s="37">
        <v>59.65</v>
      </c>
      <c r="H36" s="37">
        <f t="shared" ref="H36" si="16">ROUND(G36+(G36*$I$6),2)</f>
        <v>75.25</v>
      </c>
      <c r="I36" s="158">
        <f t="shared" ref="I36" si="17">ROUND((F36*H36),2)</f>
        <v>1505</v>
      </c>
    </row>
    <row r="37" spans="1:9" s="242" customFormat="1" ht="40.049999999999997" customHeight="1">
      <c r="A37" s="235" t="s">
        <v>247</v>
      </c>
      <c r="B37" s="236" t="s">
        <v>42</v>
      </c>
      <c r="C37" s="237" t="s">
        <v>130</v>
      </c>
      <c r="D37" s="238" t="s">
        <v>129</v>
      </c>
      <c r="E37" s="236" t="s">
        <v>45</v>
      </c>
      <c r="F37" s="239">
        <f>'Memória de Cálculo'!F213</f>
        <v>0.58875</v>
      </c>
      <c r="G37" s="240">
        <v>634.11</v>
      </c>
      <c r="H37" s="240">
        <f t="shared" si="11"/>
        <v>799.93</v>
      </c>
      <c r="I37" s="241">
        <f t="shared" si="12"/>
        <v>470.96</v>
      </c>
    </row>
    <row r="38" spans="1:9" s="242" customFormat="1" ht="40.049999999999997" customHeight="1">
      <c r="A38" s="235" t="s">
        <v>248</v>
      </c>
      <c r="B38" s="236" t="s">
        <v>42</v>
      </c>
      <c r="C38" s="237" t="s">
        <v>150</v>
      </c>
      <c r="D38" s="238" t="s">
        <v>152</v>
      </c>
      <c r="E38" s="236" t="s">
        <v>45</v>
      </c>
      <c r="F38" s="239">
        <f>'Memória de Cálculo'!F219</f>
        <v>0.57697500000000002</v>
      </c>
      <c r="G38" s="240">
        <v>593.21</v>
      </c>
      <c r="H38" s="240">
        <f t="shared" si="11"/>
        <v>748.33</v>
      </c>
      <c r="I38" s="241">
        <f t="shared" ref="I38" si="18">ROUND((F38*H38),2)</f>
        <v>431.77</v>
      </c>
    </row>
    <row r="39" spans="1:9" s="38" customFormat="1" ht="20.100000000000001" customHeight="1">
      <c r="A39" s="155" t="s">
        <v>133</v>
      </c>
      <c r="B39" s="29"/>
      <c r="C39" s="30"/>
      <c r="D39" s="145" t="s">
        <v>146</v>
      </c>
      <c r="E39" s="145"/>
      <c r="F39" s="145"/>
      <c r="G39" s="145"/>
      <c r="H39" s="145">
        <f t="shared" ref="H39:H40" si="19">ROUND(G39+(G39*$I$6),2)</f>
        <v>0</v>
      </c>
      <c r="I39" s="156">
        <f>SUM(I40:I46)</f>
        <v>53091.33</v>
      </c>
    </row>
    <row r="40" spans="1:9" s="28" customFormat="1" ht="30" customHeight="1">
      <c r="A40" s="157" t="s">
        <v>134</v>
      </c>
      <c r="B40" s="33" t="s">
        <v>42</v>
      </c>
      <c r="C40" s="34" t="s">
        <v>236</v>
      </c>
      <c r="D40" s="35" t="s">
        <v>237</v>
      </c>
      <c r="E40" s="33" t="s">
        <v>49</v>
      </c>
      <c r="F40" s="36">
        <f>'Memória de Cálculo'!D233</f>
        <v>4.5032760000000005</v>
      </c>
      <c r="G40" s="37">
        <v>35.5</v>
      </c>
      <c r="H40" s="37">
        <f t="shared" si="19"/>
        <v>44.78</v>
      </c>
      <c r="I40" s="158">
        <f t="shared" ref="I40" si="20">ROUND((F40*H40),2)</f>
        <v>201.66</v>
      </c>
    </row>
    <row r="41" spans="1:9" s="28" customFormat="1" ht="19.95" customHeight="1">
      <c r="A41" s="157" t="s">
        <v>135</v>
      </c>
      <c r="B41" s="33" t="s">
        <v>42</v>
      </c>
      <c r="C41" s="34" t="s">
        <v>38</v>
      </c>
      <c r="D41" s="35" t="s">
        <v>39</v>
      </c>
      <c r="E41" s="33" t="s">
        <v>45</v>
      </c>
      <c r="F41" s="36">
        <f>'Memória de Cálculo'!C242</f>
        <v>495.81</v>
      </c>
      <c r="G41" s="37">
        <v>1.1499999999999999</v>
      </c>
      <c r="H41" s="37">
        <f t="shared" ref="H41:H44" si="21">ROUND(G41+(G41*$I$6),2)</f>
        <v>1.45</v>
      </c>
      <c r="I41" s="158">
        <f t="shared" ref="I41:I44" si="22">ROUND((F41*H41),2)</f>
        <v>718.92</v>
      </c>
    </row>
    <row r="42" spans="1:9" s="28" customFormat="1" ht="30" customHeight="1">
      <c r="A42" s="157" t="s">
        <v>136</v>
      </c>
      <c r="B42" s="33" t="s">
        <v>42</v>
      </c>
      <c r="C42" s="34" t="s">
        <v>141</v>
      </c>
      <c r="D42" s="35" t="s">
        <v>140</v>
      </c>
      <c r="E42" s="33" t="s">
        <v>45</v>
      </c>
      <c r="F42" s="36">
        <f>'Memória de Cálculo'!D256</f>
        <v>250.18200000000002</v>
      </c>
      <c r="G42" s="37">
        <v>90.96</v>
      </c>
      <c r="H42" s="37">
        <f t="shared" si="21"/>
        <v>114.75</v>
      </c>
      <c r="I42" s="158">
        <f t="shared" si="22"/>
        <v>28708.38</v>
      </c>
    </row>
    <row r="43" spans="1:9" s="28" customFormat="1" ht="40.049999999999997" customHeight="1">
      <c r="A43" s="157" t="s">
        <v>151</v>
      </c>
      <c r="B43" s="33" t="s">
        <v>42</v>
      </c>
      <c r="C43" s="39" t="s">
        <v>143</v>
      </c>
      <c r="D43" s="35" t="s">
        <v>142</v>
      </c>
      <c r="E43" s="33" t="s">
        <v>45</v>
      </c>
      <c r="F43" s="36">
        <f>'Memória de Cálculo'!C272</f>
        <v>322.73478000000006</v>
      </c>
      <c r="G43" s="37">
        <v>8.43</v>
      </c>
      <c r="H43" s="37">
        <f t="shared" si="21"/>
        <v>10.63</v>
      </c>
      <c r="I43" s="158">
        <f t="shared" si="22"/>
        <v>3430.67</v>
      </c>
    </row>
    <row r="44" spans="1:9" s="28" customFormat="1" ht="30" customHeight="1">
      <c r="A44" s="157" t="s">
        <v>172</v>
      </c>
      <c r="B44" s="33" t="s">
        <v>42</v>
      </c>
      <c r="C44" s="34" t="s">
        <v>144</v>
      </c>
      <c r="D44" s="35" t="s">
        <v>145</v>
      </c>
      <c r="E44" s="33" t="s">
        <v>45</v>
      </c>
      <c r="F44" s="36">
        <f>'Memória de Cálculo'!C272</f>
        <v>322.73478000000006</v>
      </c>
      <c r="G44" s="37">
        <v>30.16</v>
      </c>
      <c r="H44" s="37">
        <f t="shared" si="21"/>
        <v>38.049999999999997</v>
      </c>
      <c r="I44" s="158">
        <f t="shared" si="22"/>
        <v>12280.06</v>
      </c>
    </row>
    <row r="45" spans="1:9" s="28" customFormat="1" ht="30" customHeight="1">
      <c r="A45" s="157" t="s">
        <v>173</v>
      </c>
      <c r="B45" s="33" t="s">
        <v>42</v>
      </c>
      <c r="C45" s="34" t="s">
        <v>168</v>
      </c>
      <c r="D45" s="35" t="s">
        <v>169</v>
      </c>
      <c r="E45" s="33" t="s">
        <v>45</v>
      </c>
      <c r="F45" s="36">
        <f>'Memória de Cálculo'!C280</f>
        <v>300.21840000000003</v>
      </c>
      <c r="G45" s="37">
        <v>6.29</v>
      </c>
      <c r="H45" s="37">
        <f t="shared" ref="H45:H46" si="23">ROUND(G45+(G45*$I$6),2)</f>
        <v>7.93</v>
      </c>
      <c r="I45" s="158">
        <f t="shared" ref="I45:I46" si="24">ROUND((F45*H45),2)</f>
        <v>2380.73</v>
      </c>
    </row>
    <row r="46" spans="1:9" s="28" customFormat="1" ht="30" customHeight="1">
      <c r="A46" s="157" t="s">
        <v>235</v>
      </c>
      <c r="B46" s="33" t="s">
        <v>42</v>
      </c>
      <c r="C46" s="34" t="s">
        <v>170</v>
      </c>
      <c r="D46" s="35" t="s">
        <v>171</v>
      </c>
      <c r="E46" s="33" t="s">
        <v>45</v>
      </c>
      <c r="F46" s="36">
        <f>'Memória de Cálculo'!C280</f>
        <v>300.21840000000003</v>
      </c>
      <c r="G46" s="37">
        <v>14.18</v>
      </c>
      <c r="H46" s="37">
        <f t="shared" si="23"/>
        <v>17.89</v>
      </c>
      <c r="I46" s="158">
        <f t="shared" si="24"/>
        <v>5370.91</v>
      </c>
    </row>
    <row r="47" spans="1:9" s="28" customFormat="1" ht="20.100000000000001" customHeight="1">
      <c r="A47" s="266" t="s">
        <v>12</v>
      </c>
      <c r="B47" s="267"/>
      <c r="C47" s="267"/>
      <c r="D47" s="267"/>
      <c r="E47" s="267"/>
      <c r="F47" s="267"/>
      <c r="G47" s="267"/>
      <c r="H47" s="267"/>
      <c r="I47" s="159">
        <f>I9+I17+I20+I24+I31+I39</f>
        <v>454640.69400000002</v>
      </c>
    </row>
    <row r="48" spans="1:9" ht="14.25" customHeight="1">
      <c r="A48" s="160"/>
      <c r="B48" s="161"/>
      <c r="C48" s="161"/>
      <c r="D48" s="161"/>
      <c r="E48" s="161"/>
      <c r="F48" s="162"/>
      <c r="G48" s="162"/>
      <c r="H48" s="162"/>
      <c r="I48" s="163"/>
    </row>
    <row r="49" spans="1:9" ht="11.25" customHeight="1">
      <c r="A49" s="164"/>
      <c r="B49" s="165"/>
      <c r="C49" s="165"/>
      <c r="D49" s="165"/>
      <c r="E49" s="165"/>
      <c r="F49" s="165"/>
      <c r="G49" s="166"/>
      <c r="H49" s="166"/>
      <c r="I49" s="163"/>
    </row>
    <row r="50" spans="1:9" ht="11.25" customHeight="1">
      <c r="A50" s="164"/>
      <c r="B50" s="165"/>
      <c r="C50" s="249"/>
      <c r="D50" s="249"/>
      <c r="E50" s="165"/>
      <c r="F50" s="251"/>
      <c r="G50" s="251"/>
      <c r="H50" s="251"/>
      <c r="I50" s="163"/>
    </row>
    <row r="51" spans="1:9">
      <c r="A51" s="164"/>
      <c r="B51" s="165"/>
      <c r="C51" s="247" t="s">
        <v>115</v>
      </c>
      <c r="D51" s="247"/>
      <c r="E51" s="165"/>
      <c r="F51" s="167"/>
      <c r="H51" s="168"/>
      <c r="I51" s="163"/>
    </row>
    <row r="52" spans="1:9" hidden="1">
      <c r="A52" s="169"/>
      <c r="B52" s="167"/>
      <c r="C52" s="167"/>
      <c r="D52" s="167"/>
      <c r="E52" s="167"/>
      <c r="F52" s="167"/>
      <c r="G52" s="170"/>
      <c r="H52" s="167"/>
      <c r="I52" s="171"/>
    </row>
    <row r="53" spans="1:9">
      <c r="A53" s="169"/>
      <c r="B53" s="167"/>
      <c r="C53" s="250" t="s">
        <v>116</v>
      </c>
      <c r="D53" s="250"/>
      <c r="E53" s="167"/>
      <c r="F53" s="251"/>
      <c r="G53" s="251"/>
      <c r="H53" s="251"/>
      <c r="I53" s="163"/>
    </row>
    <row r="54" spans="1:9" ht="13.8">
      <c r="A54" s="169"/>
      <c r="B54" s="167"/>
      <c r="C54" s="250" t="s">
        <v>117</v>
      </c>
      <c r="D54" s="250"/>
      <c r="E54" s="167"/>
      <c r="F54" s="167"/>
      <c r="G54" s="170"/>
      <c r="H54" s="167"/>
      <c r="I54" s="172"/>
    </row>
    <row r="55" spans="1:9" ht="7.8" customHeight="1">
      <c r="A55" s="169"/>
      <c r="B55" s="167"/>
      <c r="C55" s="168"/>
      <c r="D55" s="168"/>
      <c r="E55" s="167"/>
      <c r="F55" s="167"/>
      <c r="G55" s="170"/>
      <c r="H55" s="167"/>
      <c r="I55" s="171"/>
    </row>
    <row r="56" spans="1:9" ht="11.25" customHeight="1">
      <c r="A56" s="164"/>
      <c r="B56" s="165"/>
      <c r="C56" s="249"/>
      <c r="D56" s="249"/>
      <c r="E56" s="165"/>
      <c r="F56" s="250"/>
      <c r="G56" s="250"/>
      <c r="H56" s="168"/>
      <c r="I56" s="173"/>
    </row>
    <row r="57" spans="1:9">
      <c r="A57" s="174"/>
      <c r="B57" s="175"/>
      <c r="C57" s="247" t="s">
        <v>137</v>
      </c>
      <c r="D57" s="247"/>
      <c r="E57" s="175"/>
      <c r="F57" s="248"/>
      <c r="G57" s="248"/>
      <c r="H57" s="176"/>
      <c r="I57" s="177"/>
    </row>
    <row r="58" spans="1:9" ht="12" customHeight="1">
      <c r="A58" s="169"/>
      <c r="B58" s="167"/>
      <c r="C58" s="250" t="s">
        <v>138</v>
      </c>
      <c r="D58" s="250"/>
      <c r="E58" s="167"/>
      <c r="F58" s="167"/>
      <c r="G58" s="170"/>
      <c r="H58" s="167"/>
      <c r="I58" s="171"/>
    </row>
    <row r="59" spans="1:9" ht="7.2" customHeight="1">
      <c r="A59" s="169"/>
      <c r="B59" s="167"/>
      <c r="C59" s="168"/>
      <c r="D59" s="168"/>
      <c r="E59" s="167"/>
      <c r="F59" s="167"/>
      <c r="G59" s="170"/>
      <c r="H59" s="167"/>
      <c r="I59" s="171"/>
    </row>
    <row r="60" spans="1:9" hidden="1">
      <c r="A60" s="178"/>
      <c r="B60" s="103"/>
      <c r="C60" s="103"/>
      <c r="D60" s="103"/>
      <c r="E60" s="103"/>
      <c r="F60" s="103"/>
      <c r="G60" s="104"/>
      <c r="H60" s="103"/>
      <c r="I60" s="179"/>
    </row>
    <row r="61" spans="1:9" ht="13.8" thickBot="1">
      <c r="A61" s="180"/>
      <c r="B61" s="181"/>
      <c r="C61" s="181"/>
      <c r="D61" s="181"/>
      <c r="E61" s="181"/>
      <c r="F61" s="181"/>
      <c r="G61" s="182"/>
      <c r="H61" s="181"/>
      <c r="I61" s="183"/>
    </row>
  </sheetData>
  <mergeCells count="24">
    <mergeCell ref="A1:I1"/>
    <mergeCell ref="H3:I3"/>
    <mergeCell ref="F56:G56"/>
    <mergeCell ref="A3:E3"/>
    <mergeCell ref="C58:D58"/>
    <mergeCell ref="C51:D51"/>
    <mergeCell ref="C54:D54"/>
    <mergeCell ref="C50:D50"/>
    <mergeCell ref="A4:E4"/>
    <mergeCell ref="A5:E5"/>
    <mergeCell ref="A47:H47"/>
    <mergeCell ref="A7:I7"/>
    <mergeCell ref="F4:I4"/>
    <mergeCell ref="A6:E6"/>
    <mergeCell ref="A2:E2"/>
    <mergeCell ref="F2:G2"/>
    <mergeCell ref="H2:I2"/>
    <mergeCell ref="F3:G3"/>
    <mergeCell ref="C57:D57"/>
    <mergeCell ref="F57:G57"/>
    <mergeCell ref="C56:D56"/>
    <mergeCell ref="C53:D53"/>
    <mergeCell ref="F50:H50"/>
    <mergeCell ref="F53:H53"/>
  </mergeCells>
  <phoneticPr fontId="4" type="noConversion"/>
  <printOptions horizontalCentered="1"/>
  <pageMargins left="0" right="0" top="0.39370078740157483" bottom="0" header="0" footer="0"/>
  <pageSetup paperSize="9" scale="85" orientation="landscape" horizontalDpi="4294967295" r:id="rId1"/>
  <headerFooter alignWithMargins="0"/>
  <rowBreaks count="2" manualBreakCount="2">
    <brk id="23" max="8" man="1"/>
    <brk id="38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0"/>
  <sheetViews>
    <sheetView showGridLines="0" view="pageBreakPreview" topLeftCell="A213" zoomScaleSheetLayoutView="100" workbookViewId="0">
      <selection activeCell="F219" sqref="F219"/>
    </sheetView>
  </sheetViews>
  <sheetFormatPr defaultRowHeight="15" customHeight="1"/>
  <cols>
    <col min="1" max="1" width="19.109375" style="62" customWidth="1"/>
    <col min="2" max="2" width="16.44140625" style="62" customWidth="1"/>
    <col min="3" max="3" width="17.21875" style="60" customWidth="1"/>
    <col min="4" max="4" width="15" style="62" customWidth="1"/>
    <col min="5" max="5" width="14.6640625" style="62" customWidth="1"/>
    <col min="6" max="6" width="15.6640625" style="62" customWidth="1"/>
    <col min="7" max="7" width="14.33203125" style="60" customWidth="1"/>
    <col min="8" max="8" width="20.33203125" style="62" customWidth="1"/>
    <col min="9" max="9" width="16.6640625" style="62" customWidth="1"/>
    <col min="10" max="10" width="14.33203125" style="59" customWidth="1"/>
    <col min="11" max="11" width="12.44140625" style="59" customWidth="1"/>
    <col min="12" max="12" width="30.109375" style="61" customWidth="1"/>
    <col min="13" max="13" width="4" style="41" customWidth="1"/>
    <col min="14" max="14" width="9.109375" style="41"/>
    <col min="15" max="15" width="11.5546875" style="41" customWidth="1"/>
    <col min="16" max="18" width="9.109375" style="41"/>
    <col min="19" max="19" width="10" style="41" bestFit="1" customWidth="1"/>
    <col min="20" max="20" width="13.44140625" style="41" customWidth="1"/>
    <col min="21" max="21" width="14.44140625" style="41" bestFit="1" customWidth="1"/>
    <col min="22" max="22" width="14.109375" style="41" customWidth="1"/>
    <col min="23" max="257" width="9.109375" style="41"/>
    <col min="258" max="258" width="19.88671875" style="41" customWidth="1"/>
    <col min="259" max="259" width="16" style="41" customWidth="1"/>
    <col min="260" max="260" width="15.6640625" style="41" customWidth="1"/>
    <col min="261" max="261" width="17.6640625" style="41" customWidth="1"/>
    <col min="262" max="263" width="15.6640625" style="41" customWidth="1"/>
    <col min="264" max="264" width="16.6640625" style="41" customWidth="1"/>
    <col min="265" max="265" width="16.33203125" style="41" customWidth="1"/>
    <col min="266" max="266" width="17.6640625" style="41" customWidth="1"/>
    <col min="267" max="267" width="14" style="41" customWidth="1"/>
    <col min="268" max="268" width="15" style="41" customWidth="1"/>
    <col min="269" max="269" width="4" style="41" customWidth="1"/>
    <col min="270" max="270" width="9.109375" style="41"/>
    <col min="271" max="271" width="11.5546875" style="41" customWidth="1"/>
    <col min="272" max="274" width="9.109375" style="41"/>
    <col min="275" max="275" width="10" style="41" bestFit="1" customWidth="1"/>
    <col min="276" max="276" width="13.44140625" style="41" customWidth="1"/>
    <col min="277" max="277" width="14.44140625" style="41" bestFit="1" customWidth="1"/>
    <col min="278" max="278" width="14.109375" style="41" customWidth="1"/>
    <col min="279" max="513" width="9.109375" style="41"/>
    <col min="514" max="514" width="19.88671875" style="41" customWidth="1"/>
    <col min="515" max="515" width="16" style="41" customWidth="1"/>
    <col min="516" max="516" width="15.6640625" style="41" customWidth="1"/>
    <col min="517" max="517" width="17.6640625" style="41" customWidth="1"/>
    <col min="518" max="519" width="15.6640625" style="41" customWidth="1"/>
    <col min="520" max="520" width="16.6640625" style="41" customWidth="1"/>
    <col min="521" max="521" width="16.33203125" style="41" customWidth="1"/>
    <col min="522" max="522" width="17.6640625" style="41" customWidth="1"/>
    <col min="523" max="523" width="14" style="41" customWidth="1"/>
    <col min="524" max="524" width="15" style="41" customWidth="1"/>
    <col min="525" max="525" width="4" style="41" customWidth="1"/>
    <col min="526" max="526" width="9.109375" style="41"/>
    <col min="527" max="527" width="11.5546875" style="41" customWidth="1"/>
    <col min="528" max="530" width="9.109375" style="41"/>
    <col min="531" max="531" width="10" style="41" bestFit="1" customWidth="1"/>
    <col min="532" max="532" width="13.44140625" style="41" customWidth="1"/>
    <col min="533" max="533" width="14.44140625" style="41" bestFit="1" customWidth="1"/>
    <col min="534" max="534" width="14.109375" style="41" customWidth="1"/>
    <col min="535" max="769" width="9.109375" style="41"/>
    <col min="770" max="770" width="19.88671875" style="41" customWidth="1"/>
    <col min="771" max="771" width="16" style="41" customWidth="1"/>
    <col min="772" max="772" width="15.6640625" style="41" customWidth="1"/>
    <col min="773" max="773" width="17.6640625" style="41" customWidth="1"/>
    <col min="774" max="775" width="15.6640625" style="41" customWidth="1"/>
    <col min="776" max="776" width="16.6640625" style="41" customWidth="1"/>
    <col min="777" max="777" width="16.33203125" style="41" customWidth="1"/>
    <col min="778" max="778" width="17.6640625" style="41" customWidth="1"/>
    <col min="779" max="779" width="14" style="41" customWidth="1"/>
    <col min="780" max="780" width="15" style="41" customWidth="1"/>
    <col min="781" max="781" width="4" style="41" customWidth="1"/>
    <col min="782" max="782" width="9.109375" style="41"/>
    <col min="783" max="783" width="11.5546875" style="41" customWidth="1"/>
    <col min="784" max="786" width="9.109375" style="41"/>
    <col min="787" max="787" width="10" style="41" bestFit="1" customWidth="1"/>
    <col min="788" max="788" width="13.44140625" style="41" customWidth="1"/>
    <col min="789" max="789" width="14.44140625" style="41" bestFit="1" customWidth="1"/>
    <col min="790" max="790" width="14.109375" style="41" customWidth="1"/>
    <col min="791" max="1025" width="9.109375" style="41"/>
    <col min="1026" max="1026" width="19.88671875" style="41" customWidth="1"/>
    <col min="1027" max="1027" width="16" style="41" customWidth="1"/>
    <col min="1028" max="1028" width="15.6640625" style="41" customWidth="1"/>
    <col min="1029" max="1029" width="17.6640625" style="41" customWidth="1"/>
    <col min="1030" max="1031" width="15.6640625" style="41" customWidth="1"/>
    <col min="1032" max="1032" width="16.6640625" style="41" customWidth="1"/>
    <col min="1033" max="1033" width="16.33203125" style="41" customWidth="1"/>
    <col min="1034" max="1034" width="17.6640625" style="41" customWidth="1"/>
    <col min="1035" max="1035" width="14" style="41" customWidth="1"/>
    <col min="1036" max="1036" width="15" style="41" customWidth="1"/>
    <col min="1037" max="1037" width="4" style="41" customWidth="1"/>
    <col min="1038" max="1038" width="9.109375" style="41"/>
    <col min="1039" max="1039" width="11.5546875" style="41" customWidth="1"/>
    <col min="1040" max="1042" width="9.109375" style="41"/>
    <col min="1043" max="1043" width="10" style="41" bestFit="1" customWidth="1"/>
    <col min="1044" max="1044" width="13.44140625" style="41" customWidth="1"/>
    <col min="1045" max="1045" width="14.44140625" style="41" bestFit="1" customWidth="1"/>
    <col min="1046" max="1046" width="14.109375" style="41" customWidth="1"/>
    <col min="1047" max="1281" width="9.109375" style="41"/>
    <col min="1282" max="1282" width="19.88671875" style="41" customWidth="1"/>
    <col min="1283" max="1283" width="16" style="41" customWidth="1"/>
    <col min="1284" max="1284" width="15.6640625" style="41" customWidth="1"/>
    <col min="1285" max="1285" width="17.6640625" style="41" customWidth="1"/>
    <col min="1286" max="1287" width="15.6640625" style="41" customWidth="1"/>
    <col min="1288" max="1288" width="16.6640625" style="41" customWidth="1"/>
    <col min="1289" max="1289" width="16.33203125" style="41" customWidth="1"/>
    <col min="1290" max="1290" width="17.6640625" style="41" customWidth="1"/>
    <col min="1291" max="1291" width="14" style="41" customWidth="1"/>
    <col min="1292" max="1292" width="15" style="41" customWidth="1"/>
    <col min="1293" max="1293" width="4" style="41" customWidth="1"/>
    <col min="1294" max="1294" width="9.109375" style="41"/>
    <col min="1295" max="1295" width="11.5546875" style="41" customWidth="1"/>
    <col min="1296" max="1298" width="9.109375" style="41"/>
    <col min="1299" max="1299" width="10" style="41" bestFit="1" customWidth="1"/>
    <col min="1300" max="1300" width="13.44140625" style="41" customWidth="1"/>
    <col min="1301" max="1301" width="14.44140625" style="41" bestFit="1" customWidth="1"/>
    <col min="1302" max="1302" width="14.109375" style="41" customWidth="1"/>
    <col min="1303" max="1537" width="9.109375" style="41"/>
    <col min="1538" max="1538" width="19.88671875" style="41" customWidth="1"/>
    <col min="1539" max="1539" width="16" style="41" customWidth="1"/>
    <col min="1540" max="1540" width="15.6640625" style="41" customWidth="1"/>
    <col min="1541" max="1541" width="17.6640625" style="41" customWidth="1"/>
    <col min="1542" max="1543" width="15.6640625" style="41" customWidth="1"/>
    <col min="1544" max="1544" width="16.6640625" style="41" customWidth="1"/>
    <col min="1545" max="1545" width="16.33203125" style="41" customWidth="1"/>
    <col min="1546" max="1546" width="17.6640625" style="41" customWidth="1"/>
    <col min="1547" max="1547" width="14" style="41" customWidth="1"/>
    <col min="1548" max="1548" width="15" style="41" customWidth="1"/>
    <col min="1549" max="1549" width="4" style="41" customWidth="1"/>
    <col min="1550" max="1550" width="9.109375" style="41"/>
    <col min="1551" max="1551" width="11.5546875" style="41" customWidth="1"/>
    <col min="1552" max="1554" width="9.109375" style="41"/>
    <col min="1555" max="1555" width="10" style="41" bestFit="1" customWidth="1"/>
    <col min="1556" max="1556" width="13.44140625" style="41" customWidth="1"/>
    <col min="1557" max="1557" width="14.44140625" style="41" bestFit="1" customWidth="1"/>
    <col min="1558" max="1558" width="14.109375" style="41" customWidth="1"/>
    <col min="1559" max="1793" width="9.109375" style="41"/>
    <col min="1794" max="1794" width="19.88671875" style="41" customWidth="1"/>
    <col min="1795" max="1795" width="16" style="41" customWidth="1"/>
    <col min="1796" max="1796" width="15.6640625" style="41" customWidth="1"/>
    <col min="1797" max="1797" width="17.6640625" style="41" customWidth="1"/>
    <col min="1798" max="1799" width="15.6640625" style="41" customWidth="1"/>
    <col min="1800" max="1800" width="16.6640625" style="41" customWidth="1"/>
    <col min="1801" max="1801" width="16.33203125" style="41" customWidth="1"/>
    <col min="1802" max="1802" width="17.6640625" style="41" customWidth="1"/>
    <col min="1803" max="1803" width="14" style="41" customWidth="1"/>
    <col min="1804" max="1804" width="15" style="41" customWidth="1"/>
    <col min="1805" max="1805" width="4" style="41" customWidth="1"/>
    <col min="1806" max="1806" width="9.109375" style="41"/>
    <col min="1807" max="1807" width="11.5546875" style="41" customWidth="1"/>
    <col min="1808" max="1810" width="9.109375" style="41"/>
    <col min="1811" max="1811" width="10" style="41" bestFit="1" customWidth="1"/>
    <col min="1812" max="1812" width="13.44140625" style="41" customWidth="1"/>
    <col min="1813" max="1813" width="14.44140625" style="41" bestFit="1" customWidth="1"/>
    <col min="1814" max="1814" width="14.109375" style="41" customWidth="1"/>
    <col min="1815" max="2049" width="9.109375" style="41"/>
    <col min="2050" max="2050" width="19.88671875" style="41" customWidth="1"/>
    <col min="2051" max="2051" width="16" style="41" customWidth="1"/>
    <col min="2052" max="2052" width="15.6640625" style="41" customWidth="1"/>
    <col min="2053" max="2053" width="17.6640625" style="41" customWidth="1"/>
    <col min="2054" max="2055" width="15.6640625" style="41" customWidth="1"/>
    <col min="2056" max="2056" width="16.6640625" style="41" customWidth="1"/>
    <col min="2057" max="2057" width="16.33203125" style="41" customWidth="1"/>
    <col min="2058" max="2058" width="17.6640625" style="41" customWidth="1"/>
    <col min="2059" max="2059" width="14" style="41" customWidth="1"/>
    <col min="2060" max="2060" width="15" style="41" customWidth="1"/>
    <col min="2061" max="2061" width="4" style="41" customWidth="1"/>
    <col min="2062" max="2062" width="9.109375" style="41"/>
    <col min="2063" max="2063" width="11.5546875" style="41" customWidth="1"/>
    <col min="2064" max="2066" width="9.109375" style="41"/>
    <col min="2067" max="2067" width="10" style="41" bestFit="1" customWidth="1"/>
    <col min="2068" max="2068" width="13.44140625" style="41" customWidth="1"/>
    <col min="2069" max="2069" width="14.44140625" style="41" bestFit="1" customWidth="1"/>
    <col min="2070" max="2070" width="14.109375" style="41" customWidth="1"/>
    <col min="2071" max="2305" width="9.109375" style="41"/>
    <col min="2306" max="2306" width="19.88671875" style="41" customWidth="1"/>
    <col min="2307" max="2307" width="16" style="41" customWidth="1"/>
    <col min="2308" max="2308" width="15.6640625" style="41" customWidth="1"/>
    <col min="2309" max="2309" width="17.6640625" style="41" customWidth="1"/>
    <col min="2310" max="2311" width="15.6640625" style="41" customWidth="1"/>
    <col min="2312" max="2312" width="16.6640625" style="41" customWidth="1"/>
    <col min="2313" max="2313" width="16.33203125" style="41" customWidth="1"/>
    <col min="2314" max="2314" width="17.6640625" style="41" customWidth="1"/>
    <col min="2315" max="2315" width="14" style="41" customWidth="1"/>
    <col min="2316" max="2316" width="15" style="41" customWidth="1"/>
    <col min="2317" max="2317" width="4" style="41" customWidth="1"/>
    <col min="2318" max="2318" width="9.109375" style="41"/>
    <col min="2319" max="2319" width="11.5546875" style="41" customWidth="1"/>
    <col min="2320" max="2322" width="9.109375" style="41"/>
    <col min="2323" max="2323" width="10" style="41" bestFit="1" customWidth="1"/>
    <col min="2324" max="2324" width="13.44140625" style="41" customWidth="1"/>
    <col min="2325" max="2325" width="14.44140625" style="41" bestFit="1" customWidth="1"/>
    <col min="2326" max="2326" width="14.109375" style="41" customWidth="1"/>
    <col min="2327" max="2561" width="9.109375" style="41"/>
    <col min="2562" max="2562" width="19.88671875" style="41" customWidth="1"/>
    <col min="2563" max="2563" width="16" style="41" customWidth="1"/>
    <col min="2564" max="2564" width="15.6640625" style="41" customWidth="1"/>
    <col min="2565" max="2565" width="17.6640625" style="41" customWidth="1"/>
    <col min="2566" max="2567" width="15.6640625" style="41" customWidth="1"/>
    <col min="2568" max="2568" width="16.6640625" style="41" customWidth="1"/>
    <col min="2569" max="2569" width="16.33203125" style="41" customWidth="1"/>
    <col min="2570" max="2570" width="17.6640625" style="41" customWidth="1"/>
    <col min="2571" max="2571" width="14" style="41" customWidth="1"/>
    <col min="2572" max="2572" width="15" style="41" customWidth="1"/>
    <col min="2573" max="2573" width="4" style="41" customWidth="1"/>
    <col min="2574" max="2574" width="9.109375" style="41"/>
    <col min="2575" max="2575" width="11.5546875" style="41" customWidth="1"/>
    <col min="2576" max="2578" width="9.109375" style="41"/>
    <col min="2579" max="2579" width="10" style="41" bestFit="1" customWidth="1"/>
    <col min="2580" max="2580" width="13.44140625" style="41" customWidth="1"/>
    <col min="2581" max="2581" width="14.44140625" style="41" bestFit="1" customWidth="1"/>
    <col min="2582" max="2582" width="14.109375" style="41" customWidth="1"/>
    <col min="2583" max="2817" width="9.109375" style="41"/>
    <col min="2818" max="2818" width="19.88671875" style="41" customWidth="1"/>
    <col min="2819" max="2819" width="16" style="41" customWidth="1"/>
    <col min="2820" max="2820" width="15.6640625" style="41" customWidth="1"/>
    <col min="2821" max="2821" width="17.6640625" style="41" customWidth="1"/>
    <col min="2822" max="2823" width="15.6640625" style="41" customWidth="1"/>
    <col min="2824" max="2824" width="16.6640625" style="41" customWidth="1"/>
    <col min="2825" max="2825" width="16.33203125" style="41" customWidth="1"/>
    <col min="2826" max="2826" width="17.6640625" style="41" customWidth="1"/>
    <col min="2827" max="2827" width="14" style="41" customWidth="1"/>
    <col min="2828" max="2828" width="15" style="41" customWidth="1"/>
    <col min="2829" max="2829" width="4" style="41" customWidth="1"/>
    <col min="2830" max="2830" width="9.109375" style="41"/>
    <col min="2831" max="2831" width="11.5546875" style="41" customWidth="1"/>
    <col min="2832" max="2834" width="9.109375" style="41"/>
    <col min="2835" max="2835" width="10" style="41" bestFit="1" customWidth="1"/>
    <col min="2836" max="2836" width="13.44140625" style="41" customWidth="1"/>
    <col min="2837" max="2837" width="14.44140625" style="41" bestFit="1" customWidth="1"/>
    <col min="2838" max="2838" width="14.109375" style="41" customWidth="1"/>
    <col min="2839" max="3073" width="9.109375" style="41"/>
    <col min="3074" max="3074" width="19.88671875" style="41" customWidth="1"/>
    <col min="3075" max="3075" width="16" style="41" customWidth="1"/>
    <col min="3076" max="3076" width="15.6640625" style="41" customWidth="1"/>
    <col min="3077" max="3077" width="17.6640625" style="41" customWidth="1"/>
    <col min="3078" max="3079" width="15.6640625" style="41" customWidth="1"/>
    <col min="3080" max="3080" width="16.6640625" style="41" customWidth="1"/>
    <col min="3081" max="3081" width="16.33203125" style="41" customWidth="1"/>
    <col min="3082" max="3082" width="17.6640625" style="41" customWidth="1"/>
    <col min="3083" max="3083" width="14" style="41" customWidth="1"/>
    <col min="3084" max="3084" width="15" style="41" customWidth="1"/>
    <col min="3085" max="3085" width="4" style="41" customWidth="1"/>
    <col min="3086" max="3086" width="9.109375" style="41"/>
    <col min="3087" max="3087" width="11.5546875" style="41" customWidth="1"/>
    <col min="3088" max="3090" width="9.109375" style="41"/>
    <col min="3091" max="3091" width="10" style="41" bestFit="1" customWidth="1"/>
    <col min="3092" max="3092" width="13.44140625" style="41" customWidth="1"/>
    <col min="3093" max="3093" width="14.44140625" style="41" bestFit="1" customWidth="1"/>
    <col min="3094" max="3094" width="14.109375" style="41" customWidth="1"/>
    <col min="3095" max="3329" width="9.109375" style="41"/>
    <col min="3330" max="3330" width="19.88671875" style="41" customWidth="1"/>
    <col min="3331" max="3331" width="16" style="41" customWidth="1"/>
    <col min="3332" max="3332" width="15.6640625" style="41" customWidth="1"/>
    <col min="3333" max="3333" width="17.6640625" style="41" customWidth="1"/>
    <col min="3334" max="3335" width="15.6640625" style="41" customWidth="1"/>
    <col min="3336" max="3336" width="16.6640625" style="41" customWidth="1"/>
    <col min="3337" max="3337" width="16.33203125" style="41" customWidth="1"/>
    <col min="3338" max="3338" width="17.6640625" style="41" customWidth="1"/>
    <col min="3339" max="3339" width="14" style="41" customWidth="1"/>
    <col min="3340" max="3340" width="15" style="41" customWidth="1"/>
    <col min="3341" max="3341" width="4" style="41" customWidth="1"/>
    <col min="3342" max="3342" width="9.109375" style="41"/>
    <col min="3343" max="3343" width="11.5546875" style="41" customWidth="1"/>
    <col min="3344" max="3346" width="9.109375" style="41"/>
    <col min="3347" max="3347" width="10" style="41" bestFit="1" customWidth="1"/>
    <col min="3348" max="3348" width="13.44140625" style="41" customWidth="1"/>
    <col min="3349" max="3349" width="14.44140625" style="41" bestFit="1" customWidth="1"/>
    <col min="3350" max="3350" width="14.109375" style="41" customWidth="1"/>
    <col min="3351" max="3585" width="9.109375" style="41"/>
    <col min="3586" max="3586" width="19.88671875" style="41" customWidth="1"/>
    <col min="3587" max="3587" width="16" style="41" customWidth="1"/>
    <col min="3588" max="3588" width="15.6640625" style="41" customWidth="1"/>
    <col min="3589" max="3589" width="17.6640625" style="41" customWidth="1"/>
    <col min="3590" max="3591" width="15.6640625" style="41" customWidth="1"/>
    <col min="3592" max="3592" width="16.6640625" style="41" customWidth="1"/>
    <col min="3593" max="3593" width="16.33203125" style="41" customWidth="1"/>
    <col min="3594" max="3594" width="17.6640625" style="41" customWidth="1"/>
    <col min="3595" max="3595" width="14" style="41" customWidth="1"/>
    <col min="3596" max="3596" width="15" style="41" customWidth="1"/>
    <col min="3597" max="3597" width="4" style="41" customWidth="1"/>
    <col min="3598" max="3598" width="9.109375" style="41"/>
    <col min="3599" max="3599" width="11.5546875" style="41" customWidth="1"/>
    <col min="3600" max="3602" width="9.109375" style="41"/>
    <col min="3603" max="3603" width="10" style="41" bestFit="1" customWidth="1"/>
    <col min="3604" max="3604" width="13.44140625" style="41" customWidth="1"/>
    <col min="3605" max="3605" width="14.44140625" style="41" bestFit="1" customWidth="1"/>
    <col min="3606" max="3606" width="14.109375" style="41" customWidth="1"/>
    <col min="3607" max="3841" width="9.109375" style="41"/>
    <col min="3842" max="3842" width="19.88671875" style="41" customWidth="1"/>
    <col min="3843" max="3843" width="16" style="41" customWidth="1"/>
    <col min="3844" max="3844" width="15.6640625" style="41" customWidth="1"/>
    <col min="3845" max="3845" width="17.6640625" style="41" customWidth="1"/>
    <col min="3846" max="3847" width="15.6640625" style="41" customWidth="1"/>
    <col min="3848" max="3848" width="16.6640625" style="41" customWidth="1"/>
    <col min="3849" max="3849" width="16.33203125" style="41" customWidth="1"/>
    <col min="3850" max="3850" width="17.6640625" style="41" customWidth="1"/>
    <col min="3851" max="3851" width="14" style="41" customWidth="1"/>
    <col min="3852" max="3852" width="15" style="41" customWidth="1"/>
    <col min="3853" max="3853" width="4" style="41" customWidth="1"/>
    <col min="3854" max="3854" width="9.109375" style="41"/>
    <col min="3855" max="3855" width="11.5546875" style="41" customWidth="1"/>
    <col min="3856" max="3858" width="9.109375" style="41"/>
    <col min="3859" max="3859" width="10" style="41" bestFit="1" customWidth="1"/>
    <col min="3860" max="3860" width="13.44140625" style="41" customWidth="1"/>
    <col min="3861" max="3861" width="14.44140625" style="41" bestFit="1" customWidth="1"/>
    <col min="3862" max="3862" width="14.109375" style="41" customWidth="1"/>
    <col min="3863" max="4097" width="9.109375" style="41"/>
    <col min="4098" max="4098" width="19.88671875" style="41" customWidth="1"/>
    <col min="4099" max="4099" width="16" style="41" customWidth="1"/>
    <col min="4100" max="4100" width="15.6640625" style="41" customWidth="1"/>
    <col min="4101" max="4101" width="17.6640625" style="41" customWidth="1"/>
    <col min="4102" max="4103" width="15.6640625" style="41" customWidth="1"/>
    <col min="4104" max="4104" width="16.6640625" style="41" customWidth="1"/>
    <col min="4105" max="4105" width="16.33203125" style="41" customWidth="1"/>
    <col min="4106" max="4106" width="17.6640625" style="41" customWidth="1"/>
    <col min="4107" max="4107" width="14" style="41" customWidth="1"/>
    <col min="4108" max="4108" width="15" style="41" customWidth="1"/>
    <col min="4109" max="4109" width="4" style="41" customWidth="1"/>
    <col min="4110" max="4110" width="9.109375" style="41"/>
    <col min="4111" max="4111" width="11.5546875" style="41" customWidth="1"/>
    <col min="4112" max="4114" width="9.109375" style="41"/>
    <col min="4115" max="4115" width="10" style="41" bestFit="1" customWidth="1"/>
    <col min="4116" max="4116" width="13.44140625" style="41" customWidth="1"/>
    <col min="4117" max="4117" width="14.44140625" style="41" bestFit="1" customWidth="1"/>
    <col min="4118" max="4118" width="14.109375" style="41" customWidth="1"/>
    <col min="4119" max="4353" width="9.109375" style="41"/>
    <col min="4354" max="4354" width="19.88671875" style="41" customWidth="1"/>
    <col min="4355" max="4355" width="16" style="41" customWidth="1"/>
    <col min="4356" max="4356" width="15.6640625" style="41" customWidth="1"/>
    <col min="4357" max="4357" width="17.6640625" style="41" customWidth="1"/>
    <col min="4358" max="4359" width="15.6640625" style="41" customWidth="1"/>
    <col min="4360" max="4360" width="16.6640625" style="41" customWidth="1"/>
    <col min="4361" max="4361" width="16.33203125" style="41" customWidth="1"/>
    <col min="4362" max="4362" width="17.6640625" style="41" customWidth="1"/>
    <col min="4363" max="4363" width="14" style="41" customWidth="1"/>
    <col min="4364" max="4364" width="15" style="41" customWidth="1"/>
    <col min="4365" max="4365" width="4" style="41" customWidth="1"/>
    <col min="4366" max="4366" width="9.109375" style="41"/>
    <col min="4367" max="4367" width="11.5546875" style="41" customWidth="1"/>
    <col min="4368" max="4370" width="9.109375" style="41"/>
    <col min="4371" max="4371" width="10" style="41" bestFit="1" customWidth="1"/>
    <col min="4372" max="4372" width="13.44140625" style="41" customWidth="1"/>
    <col min="4373" max="4373" width="14.44140625" style="41" bestFit="1" customWidth="1"/>
    <col min="4374" max="4374" width="14.109375" style="41" customWidth="1"/>
    <col min="4375" max="4609" width="9.109375" style="41"/>
    <col min="4610" max="4610" width="19.88671875" style="41" customWidth="1"/>
    <col min="4611" max="4611" width="16" style="41" customWidth="1"/>
    <col min="4612" max="4612" width="15.6640625" style="41" customWidth="1"/>
    <col min="4613" max="4613" width="17.6640625" style="41" customWidth="1"/>
    <col min="4614" max="4615" width="15.6640625" style="41" customWidth="1"/>
    <col min="4616" max="4616" width="16.6640625" style="41" customWidth="1"/>
    <col min="4617" max="4617" width="16.33203125" style="41" customWidth="1"/>
    <col min="4618" max="4618" width="17.6640625" style="41" customWidth="1"/>
    <col min="4619" max="4619" width="14" style="41" customWidth="1"/>
    <col min="4620" max="4620" width="15" style="41" customWidth="1"/>
    <col min="4621" max="4621" width="4" style="41" customWidth="1"/>
    <col min="4622" max="4622" width="9.109375" style="41"/>
    <col min="4623" max="4623" width="11.5546875" style="41" customWidth="1"/>
    <col min="4624" max="4626" width="9.109375" style="41"/>
    <col min="4627" max="4627" width="10" style="41" bestFit="1" customWidth="1"/>
    <col min="4628" max="4628" width="13.44140625" style="41" customWidth="1"/>
    <col min="4629" max="4629" width="14.44140625" style="41" bestFit="1" customWidth="1"/>
    <col min="4630" max="4630" width="14.109375" style="41" customWidth="1"/>
    <col min="4631" max="4865" width="9.109375" style="41"/>
    <col min="4866" max="4866" width="19.88671875" style="41" customWidth="1"/>
    <col min="4867" max="4867" width="16" style="41" customWidth="1"/>
    <col min="4868" max="4868" width="15.6640625" style="41" customWidth="1"/>
    <col min="4869" max="4869" width="17.6640625" style="41" customWidth="1"/>
    <col min="4870" max="4871" width="15.6640625" style="41" customWidth="1"/>
    <col min="4872" max="4872" width="16.6640625" style="41" customWidth="1"/>
    <col min="4873" max="4873" width="16.33203125" style="41" customWidth="1"/>
    <col min="4874" max="4874" width="17.6640625" style="41" customWidth="1"/>
    <col min="4875" max="4875" width="14" style="41" customWidth="1"/>
    <col min="4876" max="4876" width="15" style="41" customWidth="1"/>
    <col min="4877" max="4877" width="4" style="41" customWidth="1"/>
    <col min="4878" max="4878" width="9.109375" style="41"/>
    <col min="4879" max="4879" width="11.5546875" style="41" customWidth="1"/>
    <col min="4880" max="4882" width="9.109375" style="41"/>
    <col min="4883" max="4883" width="10" style="41" bestFit="1" customWidth="1"/>
    <col min="4884" max="4884" width="13.44140625" style="41" customWidth="1"/>
    <col min="4885" max="4885" width="14.44140625" style="41" bestFit="1" customWidth="1"/>
    <col min="4886" max="4886" width="14.109375" style="41" customWidth="1"/>
    <col min="4887" max="5121" width="9.109375" style="41"/>
    <col min="5122" max="5122" width="19.88671875" style="41" customWidth="1"/>
    <col min="5123" max="5123" width="16" style="41" customWidth="1"/>
    <col min="5124" max="5124" width="15.6640625" style="41" customWidth="1"/>
    <col min="5125" max="5125" width="17.6640625" style="41" customWidth="1"/>
    <col min="5126" max="5127" width="15.6640625" style="41" customWidth="1"/>
    <col min="5128" max="5128" width="16.6640625" style="41" customWidth="1"/>
    <col min="5129" max="5129" width="16.33203125" style="41" customWidth="1"/>
    <col min="5130" max="5130" width="17.6640625" style="41" customWidth="1"/>
    <col min="5131" max="5131" width="14" style="41" customWidth="1"/>
    <col min="5132" max="5132" width="15" style="41" customWidth="1"/>
    <col min="5133" max="5133" width="4" style="41" customWidth="1"/>
    <col min="5134" max="5134" width="9.109375" style="41"/>
    <col min="5135" max="5135" width="11.5546875" style="41" customWidth="1"/>
    <col min="5136" max="5138" width="9.109375" style="41"/>
    <col min="5139" max="5139" width="10" style="41" bestFit="1" customWidth="1"/>
    <col min="5140" max="5140" width="13.44140625" style="41" customWidth="1"/>
    <col min="5141" max="5141" width="14.44140625" style="41" bestFit="1" customWidth="1"/>
    <col min="5142" max="5142" width="14.109375" style="41" customWidth="1"/>
    <col min="5143" max="5377" width="9.109375" style="41"/>
    <col min="5378" max="5378" width="19.88671875" style="41" customWidth="1"/>
    <col min="5379" max="5379" width="16" style="41" customWidth="1"/>
    <col min="5380" max="5380" width="15.6640625" style="41" customWidth="1"/>
    <col min="5381" max="5381" width="17.6640625" style="41" customWidth="1"/>
    <col min="5382" max="5383" width="15.6640625" style="41" customWidth="1"/>
    <col min="5384" max="5384" width="16.6640625" style="41" customWidth="1"/>
    <col min="5385" max="5385" width="16.33203125" style="41" customWidth="1"/>
    <col min="5386" max="5386" width="17.6640625" style="41" customWidth="1"/>
    <col min="5387" max="5387" width="14" style="41" customWidth="1"/>
    <col min="5388" max="5388" width="15" style="41" customWidth="1"/>
    <col min="5389" max="5389" width="4" style="41" customWidth="1"/>
    <col min="5390" max="5390" width="9.109375" style="41"/>
    <col min="5391" max="5391" width="11.5546875" style="41" customWidth="1"/>
    <col min="5392" max="5394" width="9.109375" style="41"/>
    <col min="5395" max="5395" width="10" style="41" bestFit="1" customWidth="1"/>
    <col min="5396" max="5396" width="13.44140625" style="41" customWidth="1"/>
    <col min="5397" max="5397" width="14.44140625" style="41" bestFit="1" customWidth="1"/>
    <col min="5398" max="5398" width="14.109375" style="41" customWidth="1"/>
    <col min="5399" max="5633" width="9.109375" style="41"/>
    <col min="5634" max="5634" width="19.88671875" style="41" customWidth="1"/>
    <col min="5635" max="5635" width="16" style="41" customWidth="1"/>
    <col min="5636" max="5636" width="15.6640625" style="41" customWidth="1"/>
    <col min="5637" max="5637" width="17.6640625" style="41" customWidth="1"/>
    <col min="5638" max="5639" width="15.6640625" style="41" customWidth="1"/>
    <col min="5640" max="5640" width="16.6640625" style="41" customWidth="1"/>
    <col min="5641" max="5641" width="16.33203125" style="41" customWidth="1"/>
    <col min="5642" max="5642" width="17.6640625" style="41" customWidth="1"/>
    <col min="5643" max="5643" width="14" style="41" customWidth="1"/>
    <col min="5644" max="5644" width="15" style="41" customWidth="1"/>
    <col min="5645" max="5645" width="4" style="41" customWidth="1"/>
    <col min="5646" max="5646" width="9.109375" style="41"/>
    <col min="5647" max="5647" width="11.5546875" style="41" customWidth="1"/>
    <col min="5648" max="5650" width="9.109375" style="41"/>
    <col min="5651" max="5651" width="10" style="41" bestFit="1" customWidth="1"/>
    <col min="5652" max="5652" width="13.44140625" style="41" customWidth="1"/>
    <col min="5653" max="5653" width="14.44140625" style="41" bestFit="1" customWidth="1"/>
    <col min="5654" max="5654" width="14.109375" style="41" customWidth="1"/>
    <col min="5655" max="5889" width="9.109375" style="41"/>
    <col min="5890" max="5890" width="19.88671875" style="41" customWidth="1"/>
    <col min="5891" max="5891" width="16" style="41" customWidth="1"/>
    <col min="5892" max="5892" width="15.6640625" style="41" customWidth="1"/>
    <col min="5893" max="5893" width="17.6640625" style="41" customWidth="1"/>
    <col min="5894" max="5895" width="15.6640625" style="41" customWidth="1"/>
    <col min="5896" max="5896" width="16.6640625" style="41" customWidth="1"/>
    <col min="5897" max="5897" width="16.33203125" style="41" customWidth="1"/>
    <col min="5898" max="5898" width="17.6640625" style="41" customWidth="1"/>
    <col min="5899" max="5899" width="14" style="41" customWidth="1"/>
    <col min="5900" max="5900" width="15" style="41" customWidth="1"/>
    <col min="5901" max="5901" width="4" style="41" customWidth="1"/>
    <col min="5902" max="5902" width="9.109375" style="41"/>
    <col min="5903" max="5903" width="11.5546875" style="41" customWidth="1"/>
    <col min="5904" max="5906" width="9.109375" style="41"/>
    <col min="5907" max="5907" width="10" style="41" bestFit="1" customWidth="1"/>
    <col min="5908" max="5908" width="13.44140625" style="41" customWidth="1"/>
    <col min="5909" max="5909" width="14.44140625" style="41" bestFit="1" customWidth="1"/>
    <col min="5910" max="5910" width="14.109375" style="41" customWidth="1"/>
    <col min="5911" max="6145" width="9.109375" style="41"/>
    <col min="6146" max="6146" width="19.88671875" style="41" customWidth="1"/>
    <col min="6147" max="6147" width="16" style="41" customWidth="1"/>
    <col min="6148" max="6148" width="15.6640625" style="41" customWidth="1"/>
    <col min="6149" max="6149" width="17.6640625" style="41" customWidth="1"/>
    <col min="6150" max="6151" width="15.6640625" style="41" customWidth="1"/>
    <col min="6152" max="6152" width="16.6640625" style="41" customWidth="1"/>
    <col min="6153" max="6153" width="16.33203125" style="41" customWidth="1"/>
    <col min="6154" max="6154" width="17.6640625" style="41" customWidth="1"/>
    <col min="6155" max="6155" width="14" style="41" customWidth="1"/>
    <col min="6156" max="6156" width="15" style="41" customWidth="1"/>
    <col min="6157" max="6157" width="4" style="41" customWidth="1"/>
    <col min="6158" max="6158" width="9.109375" style="41"/>
    <col min="6159" max="6159" width="11.5546875" style="41" customWidth="1"/>
    <col min="6160" max="6162" width="9.109375" style="41"/>
    <col min="6163" max="6163" width="10" style="41" bestFit="1" customWidth="1"/>
    <col min="6164" max="6164" width="13.44140625" style="41" customWidth="1"/>
    <col min="6165" max="6165" width="14.44140625" style="41" bestFit="1" customWidth="1"/>
    <col min="6166" max="6166" width="14.109375" style="41" customWidth="1"/>
    <col min="6167" max="6401" width="9.109375" style="41"/>
    <col min="6402" max="6402" width="19.88671875" style="41" customWidth="1"/>
    <col min="6403" max="6403" width="16" style="41" customWidth="1"/>
    <col min="6404" max="6404" width="15.6640625" style="41" customWidth="1"/>
    <col min="6405" max="6405" width="17.6640625" style="41" customWidth="1"/>
    <col min="6406" max="6407" width="15.6640625" style="41" customWidth="1"/>
    <col min="6408" max="6408" width="16.6640625" style="41" customWidth="1"/>
    <col min="6409" max="6409" width="16.33203125" style="41" customWidth="1"/>
    <col min="6410" max="6410" width="17.6640625" style="41" customWidth="1"/>
    <col min="6411" max="6411" width="14" style="41" customWidth="1"/>
    <col min="6412" max="6412" width="15" style="41" customWidth="1"/>
    <col min="6413" max="6413" width="4" style="41" customWidth="1"/>
    <col min="6414" max="6414" width="9.109375" style="41"/>
    <col min="6415" max="6415" width="11.5546875" style="41" customWidth="1"/>
    <col min="6416" max="6418" width="9.109375" style="41"/>
    <col min="6419" max="6419" width="10" style="41" bestFit="1" customWidth="1"/>
    <col min="6420" max="6420" width="13.44140625" style="41" customWidth="1"/>
    <col min="6421" max="6421" width="14.44140625" style="41" bestFit="1" customWidth="1"/>
    <col min="6422" max="6422" width="14.109375" style="41" customWidth="1"/>
    <col min="6423" max="6657" width="9.109375" style="41"/>
    <col min="6658" max="6658" width="19.88671875" style="41" customWidth="1"/>
    <col min="6659" max="6659" width="16" style="41" customWidth="1"/>
    <col min="6660" max="6660" width="15.6640625" style="41" customWidth="1"/>
    <col min="6661" max="6661" width="17.6640625" style="41" customWidth="1"/>
    <col min="6662" max="6663" width="15.6640625" style="41" customWidth="1"/>
    <col min="6664" max="6664" width="16.6640625" style="41" customWidth="1"/>
    <col min="6665" max="6665" width="16.33203125" style="41" customWidth="1"/>
    <col min="6666" max="6666" width="17.6640625" style="41" customWidth="1"/>
    <col min="6667" max="6667" width="14" style="41" customWidth="1"/>
    <col min="6668" max="6668" width="15" style="41" customWidth="1"/>
    <col min="6669" max="6669" width="4" style="41" customWidth="1"/>
    <col min="6670" max="6670" width="9.109375" style="41"/>
    <col min="6671" max="6671" width="11.5546875" style="41" customWidth="1"/>
    <col min="6672" max="6674" width="9.109375" style="41"/>
    <col min="6675" max="6675" width="10" style="41" bestFit="1" customWidth="1"/>
    <col min="6676" max="6676" width="13.44140625" style="41" customWidth="1"/>
    <col min="6677" max="6677" width="14.44140625" style="41" bestFit="1" customWidth="1"/>
    <col min="6678" max="6678" width="14.109375" style="41" customWidth="1"/>
    <col min="6679" max="6913" width="9.109375" style="41"/>
    <col min="6914" max="6914" width="19.88671875" style="41" customWidth="1"/>
    <col min="6915" max="6915" width="16" style="41" customWidth="1"/>
    <col min="6916" max="6916" width="15.6640625" style="41" customWidth="1"/>
    <col min="6917" max="6917" width="17.6640625" style="41" customWidth="1"/>
    <col min="6918" max="6919" width="15.6640625" style="41" customWidth="1"/>
    <col min="6920" max="6920" width="16.6640625" style="41" customWidth="1"/>
    <col min="6921" max="6921" width="16.33203125" style="41" customWidth="1"/>
    <col min="6922" max="6922" width="17.6640625" style="41" customWidth="1"/>
    <col min="6923" max="6923" width="14" style="41" customWidth="1"/>
    <col min="6924" max="6924" width="15" style="41" customWidth="1"/>
    <col min="6925" max="6925" width="4" style="41" customWidth="1"/>
    <col min="6926" max="6926" width="9.109375" style="41"/>
    <col min="6927" max="6927" width="11.5546875" style="41" customWidth="1"/>
    <col min="6928" max="6930" width="9.109375" style="41"/>
    <col min="6931" max="6931" width="10" style="41" bestFit="1" customWidth="1"/>
    <col min="6932" max="6932" width="13.44140625" style="41" customWidth="1"/>
    <col min="6933" max="6933" width="14.44140625" style="41" bestFit="1" customWidth="1"/>
    <col min="6934" max="6934" width="14.109375" style="41" customWidth="1"/>
    <col min="6935" max="7169" width="9.109375" style="41"/>
    <col min="7170" max="7170" width="19.88671875" style="41" customWidth="1"/>
    <col min="7171" max="7171" width="16" style="41" customWidth="1"/>
    <col min="7172" max="7172" width="15.6640625" style="41" customWidth="1"/>
    <col min="7173" max="7173" width="17.6640625" style="41" customWidth="1"/>
    <col min="7174" max="7175" width="15.6640625" style="41" customWidth="1"/>
    <col min="7176" max="7176" width="16.6640625" style="41" customWidth="1"/>
    <col min="7177" max="7177" width="16.33203125" style="41" customWidth="1"/>
    <col min="7178" max="7178" width="17.6640625" style="41" customWidth="1"/>
    <col min="7179" max="7179" width="14" style="41" customWidth="1"/>
    <col min="7180" max="7180" width="15" style="41" customWidth="1"/>
    <col min="7181" max="7181" width="4" style="41" customWidth="1"/>
    <col min="7182" max="7182" width="9.109375" style="41"/>
    <col min="7183" max="7183" width="11.5546875" style="41" customWidth="1"/>
    <col min="7184" max="7186" width="9.109375" style="41"/>
    <col min="7187" max="7187" width="10" style="41" bestFit="1" customWidth="1"/>
    <col min="7188" max="7188" width="13.44140625" style="41" customWidth="1"/>
    <col min="7189" max="7189" width="14.44140625" style="41" bestFit="1" customWidth="1"/>
    <col min="7190" max="7190" width="14.109375" style="41" customWidth="1"/>
    <col min="7191" max="7425" width="9.109375" style="41"/>
    <col min="7426" max="7426" width="19.88671875" style="41" customWidth="1"/>
    <col min="7427" max="7427" width="16" style="41" customWidth="1"/>
    <col min="7428" max="7428" width="15.6640625" style="41" customWidth="1"/>
    <col min="7429" max="7429" width="17.6640625" style="41" customWidth="1"/>
    <col min="7430" max="7431" width="15.6640625" style="41" customWidth="1"/>
    <col min="7432" max="7432" width="16.6640625" style="41" customWidth="1"/>
    <col min="7433" max="7433" width="16.33203125" style="41" customWidth="1"/>
    <col min="7434" max="7434" width="17.6640625" style="41" customWidth="1"/>
    <col min="7435" max="7435" width="14" style="41" customWidth="1"/>
    <col min="7436" max="7436" width="15" style="41" customWidth="1"/>
    <col min="7437" max="7437" width="4" style="41" customWidth="1"/>
    <col min="7438" max="7438" width="9.109375" style="41"/>
    <col min="7439" max="7439" width="11.5546875" style="41" customWidth="1"/>
    <col min="7440" max="7442" width="9.109375" style="41"/>
    <col min="7443" max="7443" width="10" style="41" bestFit="1" customWidth="1"/>
    <col min="7444" max="7444" width="13.44140625" style="41" customWidth="1"/>
    <col min="7445" max="7445" width="14.44140625" style="41" bestFit="1" customWidth="1"/>
    <col min="7446" max="7446" width="14.109375" style="41" customWidth="1"/>
    <col min="7447" max="7681" width="9.109375" style="41"/>
    <col min="7682" max="7682" width="19.88671875" style="41" customWidth="1"/>
    <col min="7683" max="7683" width="16" style="41" customWidth="1"/>
    <col min="7684" max="7684" width="15.6640625" style="41" customWidth="1"/>
    <col min="7685" max="7685" width="17.6640625" style="41" customWidth="1"/>
    <col min="7686" max="7687" width="15.6640625" style="41" customWidth="1"/>
    <col min="7688" max="7688" width="16.6640625" style="41" customWidth="1"/>
    <col min="7689" max="7689" width="16.33203125" style="41" customWidth="1"/>
    <col min="7690" max="7690" width="17.6640625" style="41" customWidth="1"/>
    <col min="7691" max="7691" width="14" style="41" customWidth="1"/>
    <col min="7692" max="7692" width="15" style="41" customWidth="1"/>
    <col min="7693" max="7693" width="4" style="41" customWidth="1"/>
    <col min="7694" max="7694" width="9.109375" style="41"/>
    <col min="7695" max="7695" width="11.5546875" style="41" customWidth="1"/>
    <col min="7696" max="7698" width="9.109375" style="41"/>
    <col min="7699" max="7699" width="10" style="41" bestFit="1" customWidth="1"/>
    <col min="7700" max="7700" width="13.44140625" style="41" customWidth="1"/>
    <col min="7701" max="7701" width="14.44140625" style="41" bestFit="1" customWidth="1"/>
    <col min="7702" max="7702" width="14.109375" style="41" customWidth="1"/>
    <col min="7703" max="7937" width="9.109375" style="41"/>
    <col min="7938" max="7938" width="19.88671875" style="41" customWidth="1"/>
    <col min="7939" max="7939" width="16" style="41" customWidth="1"/>
    <col min="7940" max="7940" width="15.6640625" style="41" customWidth="1"/>
    <col min="7941" max="7941" width="17.6640625" style="41" customWidth="1"/>
    <col min="7942" max="7943" width="15.6640625" style="41" customWidth="1"/>
    <col min="7944" max="7944" width="16.6640625" style="41" customWidth="1"/>
    <col min="7945" max="7945" width="16.33203125" style="41" customWidth="1"/>
    <col min="7946" max="7946" width="17.6640625" style="41" customWidth="1"/>
    <col min="7947" max="7947" width="14" style="41" customWidth="1"/>
    <col min="7948" max="7948" width="15" style="41" customWidth="1"/>
    <col min="7949" max="7949" width="4" style="41" customWidth="1"/>
    <col min="7950" max="7950" width="9.109375" style="41"/>
    <col min="7951" max="7951" width="11.5546875" style="41" customWidth="1"/>
    <col min="7952" max="7954" width="9.109375" style="41"/>
    <col min="7955" max="7955" width="10" style="41" bestFit="1" customWidth="1"/>
    <col min="7956" max="7956" width="13.44140625" style="41" customWidth="1"/>
    <col min="7957" max="7957" width="14.44140625" style="41" bestFit="1" customWidth="1"/>
    <col min="7958" max="7958" width="14.109375" style="41" customWidth="1"/>
    <col min="7959" max="8193" width="9.109375" style="41"/>
    <col min="8194" max="8194" width="19.88671875" style="41" customWidth="1"/>
    <col min="8195" max="8195" width="16" style="41" customWidth="1"/>
    <col min="8196" max="8196" width="15.6640625" style="41" customWidth="1"/>
    <col min="8197" max="8197" width="17.6640625" style="41" customWidth="1"/>
    <col min="8198" max="8199" width="15.6640625" style="41" customWidth="1"/>
    <col min="8200" max="8200" width="16.6640625" style="41" customWidth="1"/>
    <col min="8201" max="8201" width="16.33203125" style="41" customWidth="1"/>
    <col min="8202" max="8202" width="17.6640625" style="41" customWidth="1"/>
    <col min="8203" max="8203" width="14" style="41" customWidth="1"/>
    <col min="8204" max="8204" width="15" style="41" customWidth="1"/>
    <col min="8205" max="8205" width="4" style="41" customWidth="1"/>
    <col min="8206" max="8206" width="9.109375" style="41"/>
    <col min="8207" max="8207" width="11.5546875" style="41" customWidth="1"/>
    <col min="8208" max="8210" width="9.109375" style="41"/>
    <col min="8211" max="8211" width="10" style="41" bestFit="1" customWidth="1"/>
    <col min="8212" max="8212" width="13.44140625" style="41" customWidth="1"/>
    <col min="8213" max="8213" width="14.44140625" style="41" bestFit="1" customWidth="1"/>
    <col min="8214" max="8214" width="14.109375" style="41" customWidth="1"/>
    <col min="8215" max="8449" width="9.109375" style="41"/>
    <col min="8450" max="8450" width="19.88671875" style="41" customWidth="1"/>
    <col min="8451" max="8451" width="16" style="41" customWidth="1"/>
    <col min="8452" max="8452" width="15.6640625" style="41" customWidth="1"/>
    <col min="8453" max="8453" width="17.6640625" style="41" customWidth="1"/>
    <col min="8454" max="8455" width="15.6640625" style="41" customWidth="1"/>
    <col min="8456" max="8456" width="16.6640625" style="41" customWidth="1"/>
    <col min="8457" max="8457" width="16.33203125" style="41" customWidth="1"/>
    <col min="8458" max="8458" width="17.6640625" style="41" customWidth="1"/>
    <col min="8459" max="8459" width="14" style="41" customWidth="1"/>
    <col min="8460" max="8460" width="15" style="41" customWidth="1"/>
    <col min="8461" max="8461" width="4" style="41" customWidth="1"/>
    <col min="8462" max="8462" width="9.109375" style="41"/>
    <col min="8463" max="8463" width="11.5546875" style="41" customWidth="1"/>
    <col min="8464" max="8466" width="9.109375" style="41"/>
    <col min="8467" max="8467" width="10" style="41" bestFit="1" customWidth="1"/>
    <col min="8468" max="8468" width="13.44140625" style="41" customWidth="1"/>
    <col min="8469" max="8469" width="14.44140625" style="41" bestFit="1" customWidth="1"/>
    <col min="8470" max="8470" width="14.109375" style="41" customWidth="1"/>
    <col min="8471" max="8705" width="9.109375" style="41"/>
    <col min="8706" max="8706" width="19.88671875" style="41" customWidth="1"/>
    <col min="8707" max="8707" width="16" style="41" customWidth="1"/>
    <col min="8708" max="8708" width="15.6640625" style="41" customWidth="1"/>
    <col min="8709" max="8709" width="17.6640625" style="41" customWidth="1"/>
    <col min="8710" max="8711" width="15.6640625" style="41" customWidth="1"/>
    <col min="8712" max="8712" width="16.6640625" style="41" customWidth="1"/>
    <col min="8713" max="8713" width="16.33203125" style="41" customWidth="1"/>
    <col min="8714" max="8714" width="17.6640625" style="41" customWidth="1"/>
    <col min="8715" max="8715" width="14" style="41" customWidth="1"/>
    <col min="8716" max="8716" width="15" style="41" customWidth="1"/>
    <col min="8717" max="8717" width="4" style="41" customWidth="1"/>
    <col min="8718" max="8718" width="9.109375" style="41"/>
    <col min="8719" max="8719" width="11.5546875" style="41" customWidth="1"/>
    <col min="8720" max="8722" width="9.109375" style="41"/>
    <col min="8723" max="8723" width="10" style="41" bestFit="1" customWidth="1"/>
    <col min="8724" max="8724" width="13.44140625" style="41" customWidth="1"/>
    <col min="8725" max="8725" width="14.44140625" style="41" bestFit="1" customWidth="1"/>
    <col min="8726" max="8726" width="14.109375" style="41" customWidth="1"/>
    <col min="8727" max="8961" width="9.109375" style="41"/>
    <col min="8962" max="8962" width="19.88671875" style="41" customWidth="1"/>
    <col min="8963" max="8963" width="16" style="41" customWidth="1"/>
    <col min="8964" max="8964" width="15.6640625" style="41" customWidth="1"/>
    <col min="8965" max="8965" width="17.6640625" style="41" customWidth="1"/>
    <col min="8966" max="8967" width="15.6640625" style="41" customWidth="1"/>
    <col min="8968" max="8968" width="16.6640625" style="41" customWidth="1"/>
    <col min="8969" max="8969" width="16.33203125" style="41" customWidth="1"/>
    <col min="8970" max="8970" width="17.6640625" style="41" customWidth="1"/>
    <col min="8971" max="8971" width="14" style="41" customWidth="1"/>
    <col min="8972" max="8972" width="15" style="41" customWidth="1"/>
    <col min="8973" max="8973" width="4" style="41" customWidth="1"/>
    <col min="8974" max="8974" width="9.109375" style="41"/>
    <col min="8975" max="8975" width="11.5546875" style="41" customWidth="1"/>
    <col min="8976" max="8978" width="9.109375" style="41"/>
    <col min="8979" max="8979" width="10" style="41" bestFit="1" customWidth="1"/>
    <col min="8980" max="8980" width="13.44140625" style="41" customWidth="1"/>
    <col min="8981" max="8981" width="14.44140625" style="41" bestFit="1" customWidth="1"/>
    <col min="8982" max="8982" width="14.109375" style="41" customWidth="1"/>
    <col min="8983" max="9217" width="9.109375" style="41"/>
    <col min="9218" max="9218" width="19.88671875" style="41" customWidth="1"/>
    <col min="9219" max="9219" width="16" style="41" customWidth="1"/>
    <col min="9220" max="9220" width="15.6640625" style="41" customWidth="1"/>
    <col min="9221" max="9221" width="17.6640625" style="41" customWidth="1"/>
    <col min="9222" max="9223" width="15.6640625" style="41" customWidth="1"/>
    <col min="9224" max="9224" width="16.6640625" style="41" customWidth="1"/>
    <col min="9225" max="9225" width="16.33203125" style="41" customWidth="1"/>
    <col min="9226" max="9226" width="17.6640625" style="41" customWidth="1"/>
    <col min="9227" max="9227" width="14" style="41" customWidth="1"/>
    <col min="9228" max="9228" width="15" style="41" customWidth="1"/>
    <col min="9229" max="9229" width="4" style="41" customWidth="1"/>
    <col min="9230" max="9230" width="9.109375" style="41"/>
    <col min="9231" max="9231" width="11.5546875" style="41" customWidth="1"/>
    <col min="9232" max="9234" width="9.109375" style="41"/>
    <col min="9235" max="9235" width="10" style="41" bestFit="1" customWidth="1"/>
    <col min="9236" max="9236" width="13.44140625" style="41" customWidth="1"/>
    <col min="9237" max="9237" width="14.44140625" style="41" bestFit="1" customWidth="1"/>
    <col min="9238" max="9238" width="14.109375" style="41" customWidth="1"/>
    <col min="9239" max="9473" width="9.109375" style="41"/>
    <col min="9474" max="9474" width="19.88671875" style="41" customWidth="1"/>
    <col min="9475" max="9475" width="16" style="41" customWidth="1"/>
    <col min="9476" max="9476" width="15.6640625" style="41" customWidth="1"/>
    <col min="9477" max="9477" width="17.6640625" style="41" customWidth="1"/>
    <col min="9478" max="9479" width="15.6640625" style="41" customWidth="1"/>
    <col min="9480" max="9480" width="16.6640625" style="41" customWidth="1"/>
    <col min="9481" max="9481" width="16.33203125" style="41" customWidth="1"/>
    <col min="9482" max="9482" width="17.6640625" style="41" customWidth="1"/>
    <col min="9483" max="9483" width="14" style="41" customWidth="1"/>
    <col min="9484" max="9484" width="15" style="41" customWidth="1"/>
    <col min="9485" max="9485" width="4" style="41" customWidth="1"/>
    <col min="9486" max="9486" width="9.109375" style="41"/>
    <col min="9487" max="9487" width="11.5546875" style="41" customWidth="1"/>
    <col min="9488" max="9490" width="9.109375" style="41"/>
    <col min="9491" max="9491" width="10" style="41" bestFit="1" customWidth="1"/>
    <col min="9492" max="9492" width="13.44140625" style="41" customWidth="1"/>
    <col min="9493" max="9493" width="14.44140625" style="41" bestFit="1" customWidth="1"/>
    <col min="9494" max="9494" width="14.109375" style="41" customWidth="1"/>
    <col min="9495" max="9729" width="9.109375" style="41"/>
    <col min="9730" max="9730" width="19.88671875" style="41" customWidth="1"/>
    <col min="9731" max="9731" width="16" style="41" customWidth="1"/>
    <col min="9732" max="9732" width="15.6640625" style="41" customWidth="1"/>
    <col min="9733" max="9733" width="17.6640625" style="41" customWidth="1"/>
    <col min="9734" max="9735" width="15.6640625" style="41" customWidth="1"/>
    <col min="9736" max="9736" width="16.6640625" style="41" customWidth="1"/>
    <col min="9737" max="9737" width="16.33203125" style="41" customWidth="1"/>
    <col min="9738" max="9738" width="17.6640625" style="41" customWidth="1"/>
    <col min="9739" max="9739" width="14" style="41" customWidth="1"/>
    <col min="9740" max="9740" width="15" style="41" customWidth="1"/>
    <col min="9741" max="9741" width="4" style="41" customWidth="1"/>
    <col min="9742" max="9742" width="9.109375" style="41"/>
    <col min="9743" max="9743" width="11.5546875" style="41" customWidth="1"/>
    <col min="9744" max="9746" width="9.109375" style="41"/>
    <col min="9747" max="9747" width="10" style="41" bestFit="1" customWidth="1"/>
    <col min="9748" max="9748" width="13.44140625" style="41" customWidth="1"/>
    <col min="9749" max="9749" width="14.44140625" style="41" bestFit="1" customWidth="1"/>
    <col min="9750" max="9750" width="14.109375" style="41" customWidth="1"/>
    <col min="9751" max="9985" width="9.109375" style="41"/>
    <col min="9986" max="9986" width="19.88671875" style="41" customWidth="1"/>
    <col min="9987" max="9987" width="16" style="41" customWidth="1"/>
    <col min="9988" max="9988" width="15.6640625" style="41" customWidth="1"/>
    <col min="9989" max="9989" width="17.6640625" style="41" customWidth="1"/>
    <col min="9990" max="9991" width="15.6640625" style="41" customWidth="1"/>
    <col min="9992" max="9992" width="16.6640625" style="41" customWidth="1"/>
    <col min="9993" max="9993" width="16.33203125" style="41" customWidth="1"/>
    <col min="9994" max="9994" width="17.6640625" style="41" customWidth="1"/>
    <col min="9995" max="9995" width="14" style="41" customWidth="1"/>
    <col min="9996" max="9996" width="15" style="41" customWidth="1"/>
    <col min="9997" max="9997" width="4" style="41" customWidth="1"/>
    <col min="9998" max="9998" width="9.109375" style="41"/>
    <col min="9999" max="9999" width="11.5546875" style="41" customWidth="1"/>
    <col min="10000" max="10002" width="9.109375" style="41"/>
    <col min="10003" max="10003" width="10" style="41" bestFit="1" customWidth="1"/>
    <col min="10004" max="10004" width="13.44140625" style="41" customWidth="1"/>
    <col min="10005" max="10005" width="14.44140625" style="41" bestFit="1" customWidth="1"/>
    <col min="10006" max="10006" width="14.109375" style="41" customWidth="1"/>
    <col min="10007" max="10241" width="9.109375" style="41"/>
    <col min="10242" max="10242" width="19.88671875" style="41" customWidth="1"/>
    <col min="10243" max="10243" width="16" style="41" customWidth="1"/>
    <col min="10244" max="10244" width="15.6640625" style="41" customWidth="1"/>
    <col min="10245" max="10245" width="17.6640625" style="41" customWidth="1"/>
    <col min="10246" max="10247" width="15.6640625" style="41" customWidth="1"/>
    <col min="10248" max="10248" width="16.6640625" style="41" customWidth="1"/>
    <col min="10249" max="10249" width="16.33203125" style="41" customWidth="1"/>
    <col min="10250" max="10250" width="17.6640625" style="41" customWidth="1"/>
    <col min="10251" max="10251" width="14" style="41" customWidth="1"/>
    <col min="10252" max="10252" width="15" style="41" customWidth="1"/>
    <col min="10253" max="10253" width="4" style="41" customWidth="1"/>
    <col min="10254" max="10254" width="9.109375" style="41"/>
    <col min="10255" max="10255" width="11.5546875" style="41" customWidth="1"/>
    <col min="10256" max="10258" width="9.109375" style="41"/>
    <col min="10259" max="10259" width="10" style="41" bestFit="1" customWidth="1"/>
    <col min="10260" max="10260" width="13.44140625" style="41" customWidth="1"/>
    <col min="10261" max="10261" width="14.44140625" style="41" bestFit="1" customWidth="1"/>
    <col min="10262" max="10262" width="14.109375" style="41" customWidth="1"/>
    <col min="10263" max="10497" width="9.109375" style="41"/>
    <col min="10498" max="10498" width="19.88671875" style="41" customWidth="1"/>
    <col min="10499" max="10499" width="16" style="41" customWidth="1"/>
    <col min="10500" max="10500" width="15.6640625" style="41" customWidth="1"/>
    <col min="10501" max="10501" width="17.6640625" style="41" customWidth="1"/>
    <col min="10502" max="10503" width="15.6640625" style="41" customWidth="1"/>
    <col min="10504" max="10504" width="16.6640625" style="41" customWidth="1"/>
    <col min="10505" max="10505" width="16.33203125" style="41" customWidth="1"/>
    <col min="10506" max="10506" width="17.6640625" style="41" customWidth="1"/>
    <col min="10507" max="10507" width="14" style="41" customWidth="1"/>
    <col min="10508" max="10508" width="15" style="41" customWidth="1"/>
    <col min="10509" max="10509" width="4" style="41" customWidth="1"/>
    <col min="10510" max="10510" width="9.109375" style="41"/>
    <col min="10511" max="10511" width="11.5546875" style="41" customWidth="1"/>
    <col min="10512" max="10514" width="9.109375" style="41"/>
    <col min="10515" max="10515" width="10" style="41" bestFit="1" customWidth="1"/>
    <col min="10516" max="10516" width="13.44140625" style="41" customWidth="1"/>
    <col min="10517" max="10517" width="14.44140625" style="41" bestFit="1" customWidth="1"/>
    <col min="10518" max="10518" width="14.109375" style="41" customWidth="1"/>
    <col min="10519" max="10753" width="9.109375" style="41"/>
    <col min="10754" max="10754" width="19.88671875" style="41" customWidth="1"/>
    <col min="10755" max="10755" width="16" style="41" customWidth="1"/>
    <col min="10756" max="10756" width="15.6640625" style="41" customWidth="1"/>
    <col min="10757" max="10757" width="17.6640625" style="41" customWidth="1"/>
    <col min="10758" max="10759" width="15.6640625" style="41" customWidth="1"/>
    <col min="10760" max="10760" width="16.6640625" style="41" customWidth="1"/>
    <col min="10761" max="10761" width="16.33203125" style="41" customWidth="1"/>
    <col min="10762" max="10762" width="17.6640625" style="41" customWidth="1"/>
    <col min="10763" max="10763" width="14" style="41" customWidth="1"/>
    <col min="10764" max="10764" width="15" style="41" customWidth="1"/>
    <col min="10765" max="10765" width="4" style="41" customWidth="1"/>
    <col min="10766" max="10766" width="9.109375" style="41"/>
    <col min="10767" max="10767" width="11.5546875" style="41" customWidth="1"/>
    <col min="10768" max="10770" width="9.109375" style="41"/>
    <col min="10771" max="10771" width="10" style="41" bestFit="1" customWidth="1"/>
    <col min="10772" max="10772" width="13.44140625" style="41" customWidth="1"/>
    <col min="10773" max="10773" width="14.44140625" style="41" bestFit="1" customWidth="1"/>
    <col min="10774" max="10774" width="14.109375" style="41" customWidth="1"/>
    <col min="10775" max="11009" width="9.109375" style="41"/>
    <col min="11010" max="11010" width="19.88671875" style="41" customWidth="1"/>
    <col min="11011" max="11011" width="16" style="41" customWidth="1"/>
    <col min="11012" max="11012" width="15.6640625" style="41" customWidth="1"/>
    <col min="11013" max="11013" width="17.6640625" style="41" customWidth="1"/>
    <col min="11014" max="11015" width="15.6640625" style="41" customWidth="1"/>
    <col min="11016" max="11016" width="16.6640625" style="41" customWidth="1"/>
    <col min="11017" max="11017" width="16.33203125" style="41" customWidth="1"/>
    <col min="11018" max="11018" width="17.6640625" style="41" customWidth="1"/>
    <col min="11019" max="11019" width="14" style="41" customWidth="1"/>
    <col min="11020" max="11020" width="15" style="41" customWidth="1"/>
    <col min="11021" max="11021" width="4" style="41" customWidth="1"/>
    <col min="11022" max="11022" width="9.109375" style="41"/>
    <col min="11023" max="11023" width="11.5546875" style="41" customWidth="1"/>
    <col min="11024" max="11026" width="9.109375" style="41"/>
    <col min="11027" max="11027" width="10" style="41" bestFit="1" customWidth="1"/>
    <col min="11028" max="11028" width="13.44140625" style="41" customWidth="1"/>
    <col min="11029" max="11029" width="14.44140625" style="41" bestFit="1" customWidth="1"/>
    <col min="11030" max="11030" width="14.109375" style="41" customWidth="1"/>
    <col min="11031" max="11265" width="9.109375" style="41"/>
    <col min="11266" max="11266" width="19.88671875" style="41" customWidth="1"/>
    <col min="11267" max="11267" width="16" style="41" customWidth="1"/>
    <col min="11268" max="11268" width="15.6640625" style="41" customWidth="1"/>
    <col min="11269" max="11269" width="17.6640625" style="41" customWidth="1"/>
    <col min="11270" max="11271" width="15.6640625" style="41" customWidth="1"/>
    <col min="11272" max="11272" width="16.6640625" style="41" customWidth="1"/>
    <col min="11273" max="11273" width="16.33203125" style="41" customWidth="1"/>
    <col min="11274" max="11274" width="17.6640625" style="41" customWidth="1"/>
    <col min="11275" max="11275" width="14" style="41" customWidth="1"/>
    <col min="11276" max="11276" width="15" style="41" customWidth="1"/>
    <col min="11277" max="11277" width="4" style="41" customWidth="1"/>
    <col min="11278" max="11278" width="9.109375" style="41"/>
    <col min="11279" max="11279" width="11.5546875" style="41" customWidth="1"/>
    <col min="11280" max="11282" width="9.109375" style="41"/>
    <col min="11283" max="11283" width="10" style="41" bestFit="1" customWidth="1"/>
    <col min="11284" max="11284" width="13.44140625" style="41" customWidth="1"/>
    <col min="11285" max="11285" width="14.44140625" style="41" bestFit="1" customWidth="1"/>
    <col min="11286" max="11286" width="14.109375" style="41" customWidth="1"/>
    <col min="11287" max="11521" width="9.109375" style="41"/>
    <col min="11522" max="11522" width="19.88671875" style="41" customWidth="1"/>
    <col min="11523" max="11523" width="16" style="41" customWidth="1"/>
    <col min="11524" max="11524" width="15.6640625" style="41" customWidth="1"/>
    <col min="11525" max="11525" width="17.6640625" style="41" customWidth="1"/>
    <col min="11526" max="11527" width="15.6640625" style="41" customWidth="1"/>
    <col min="11528" max="11528" width="16.6640625" style="41" customWidth="1"/>
    <col min="11529" max="11529" width="16.33203125" style="41" customWidth="1"/>
    <col min="11530" max="11530" width="17.6640625" style="41" customWidth="1"/>
    <col min="11531" max="11531" width="14" style="41" customWidth="1"/>
    <col min="11532" max="11532" width="15" style="41" customWidth="1"/>
    <col min="11533" max="11533" width="4" style="41" customWidth="1"/>
    <col min="11534" max="11534" width="9.109375" style="41"/>
    <col min="11535" max="11535" width="11.5546875" style="41" customWidth="1"/>
    <col min="11536" max="11538" width="9.109375" style="41"/>
    <col min="11539" max="11539" width="10" style="41" bestFit="1" customWidth="1"/>
    <col min="11540" max="11540" width="13.44140625" style="41" customWidth="1"/>
    <col min="11541" max="11541" width="14.44140625" style="41" bestFit="1" customWidth="1"/>
    <col min="11542" max="11542" width="14.109375" style="41" customWidth="1"/>
    <col min="11543" max="11777" width="9.109375" style="41"/>
    <col min="11778" max="11778" width="19.88671875" style="41" customWidth="1"/>
    <col min="11779" max="11779" width="16" style="41" customWidth="1"/>
    <col min="11780" max="11780" width="15.6640625" style="41" customWidth="1"/>
    <col min="11781" max="11781" width="17.6640625" style="41" customWidth="1"/>
    <col min="11782" max="11783" width="15.6640625" style="41" customWidth="1"/>
    <col min="11784" max="11784" width="16.6640625" style="41" customWidth="1"/>
    <col min="11785" max="11785" width="16.33203125" style="41" customWidth="1"/>
    <col min="11786" max="11786" width="17.6640625" style="41" customWidth="1"/>
    <col min="11787" max="11787" width="14" style="41" customWidth="1"/>
    <col min="11788" max="11788" width="15" style="41" customWidth="1"/>
    <col min="11789" max="11789" width="4" style="41" customWidth="1"/>
    <col min="11790" max="11790" width="9.109375" style="41"/>
    <col min="11791" max="11791" width="11.5546875" style="41" customWidth="1"/>
    <col min="11792" max="11794" width="9.109375" style="41"/>
    <col min="11795" max="11795" width="10" style="41" bestFit="1" customWidth="1"/>
    <col min="11796" max="11796" width="13.44140625" style="41" customWidth="1"/>
    <col min="11797" max="11797" width="14.44140625" style="41" bestFit="1" customWidth="1"/>
    <col min="11798" max="11798" width="14.109375" style="41" customWidth="1"/>
    <col min="11799" max="12033" width="9.109375" style="41"/>
    <col min="12034" max="12034" width="19.88671875" style="41" customWidth="1"/>
    <col min="12035" max="12035" width="16" style="41" customWidth="1"/>
    <col min="12036" max="12036" width="15.6640625" style="41" customWidth="1"/>
    <col min="12037" max="12037" width="17.6640625" style="41" customWidth="1"/>
    <col min="12038" max="12039" width="15.6640625" style="41" customWidth="1"/>
    <col min="12040" max="12040" width="16.6640625" style="41" customWidth="1"/>
    <col min="12041" max="12041" width="16.33203125" style="41" customWidth="1"/>
    <col min="12042" max="12042" width="17.6640625" style="41" customWidth="1"/>
    <col min="12043" max="12043" width="14" style="41" customWidth="1"/>
    <col min="12044" max="12044" width="15" style="41" customWidth="1"/>
    <col min="12045" max="12045" width="4" style="41" customWidth="1"/>
    <col min="12046" max="12046" width="9.109375" style="41"/>
    <col min="12047" max="12047" width="11.5546875" style="41" customWidth="1"/>
    <col min="12048" max="12050" width="9.109375" style="41"/>
    <col min="12051" max="12051" width="10" style="41" bestFit="1" customWidth="1"/>
    <col min="12052" max="12052" width="13.44140625" style="41" customWidth="1"/>
    <col min="12053" max="12053" width="14.44140625" style="41" bestFit="1" customWidth="1"/>
    <col min="12054" max="12054" width="14.109375" style="41" customWidth="1"/>
    <col min="12055" max="12289" width="9.109375" style="41"/>
    <col min="12290" max="12290" width="19.88671875" style="41" customWidth="1"/>
    <col min="12291" max="12291" width="16" style="41" customWidth="1"/>
    <col min="12292" max="12292" width="15.6640625" style="41" customWidth="1"/>
    <col min="12293" max="12293" width="17.6640625" style="41" customWidth="1"/>
    <col min="12294" max="12295" width="15.6640625" style="41" customWidth="1"/>
    <col min="12296" max="12296" width="16.6640625" style="41" customWidth="1"/>
    <col min="12297" max="12297" width="16.33203125" style="41" customWidth="1"/>
    <col min="12298" max="12298" width="17.6640625" style="41" customWidth="1"/>
    <col min="12299" max="12299" width="14" style="41" customWidth="1"/>
    <col min="12300" max="12300" width="15" style="41" customWidth="1"/>
    <col min="12301" max="12301" width="4" style="41" customWidth="1"/>
    <col min="12302" max="12302" width="9.109375" style="41"/>
    <col min="12303" max="12303" width="11.5546875" style="41" customWidth="1"/>
    <col min="12304" max="12306" width="9.109375" style="41"/>
    <col min="12307" max="12307" width="10" style="41" bestFit="1" customWidth="1"/>
    <col min="12308" max="12308" width="13.44140625" style="41" customWidth="1"/>
    <col min="12309" max="12309" width="14.44140625" style="41" bestFit="1" customWidth="1"/>
    <col min="12310" max="12310" width="14.109375" style="41" customWidth="1"/>
    <col min="12311" max="12545" width="9.109375" style="41"/>
    <col min="12546" max="12546" width="19.88671875" style="41" customWidth="1"/>
    <col min="12547" max="12547" width="16" style="41" customWidth="1"/>
    <col min="12548" max="12548" width="15.6640625" style="41" customWidth="1"/>
    <col min="12549" max="12549" width="17.6640625" style="41" customWidth="1"/>
    <col min="12550" max="12551" width="15.6640625" style="41" customWidth="1"/>
    <col min="12552" max="12552" width="16.6640625" style="41" customWidth="1"/>
    <col min="12553" max="12553" width="16.33203125" style="41" customWidth="1"/>
    <col min="12554" max="12554" width="17.6640625" style="41" customWidth="1"/>
    <col min="12555" max="12555" width="14" style="41" customWidth="1"/>
    <col min="12556" max="12556" width="15" style="41" customWidth="1"/>
    <col min="12557" max="12557" width="4" style="41" customWidth="1"/>
    <col min="12558" max="12558" width="9.109375" style="41"/>
    <col min="12559" max="12559" width="11.5546875" style="41" customWidth="1"/>
    <col min="12560" max="12562" width="9.109375" style="41"/>
    <col min="12563" max="12563" width="10" style="41" bestFit="1" customWidth="1"/>
    <col min="12564" max="12564" width="13.44140625" style="41" customWidth="1"/>
    <col min="12565" max="12565" width="14.44140625" style="41" bestFit="1" customWidth="1"/>
    <col min="12566" max="12566" width="14.109375" style="41" customWidth="1"/>
    <col min="12567" max="12801" width="9.109375" style="41"/>
    <col min="12802" max="12802" width="19.88671875" style="41" customWidth="1"/>
    <col min="12803" max="12803" width="16" style="41" customWidth="1"/>
    <col min="12804" max="12804" width="15.6640625" style="41" customWidth="1"/>
    <col min="12805" max="12805" width="17.6640625" style="41" customWidth="1"/>
    <col min="12806" max="12807" width="15.6640625" style="41" customWidth="1"/>
    <col min="12808" max="12808" width="16.6640625" style="41" customWidth="1"/>
    <col min="12809" max="12809" width="16.33203125" style="41" customWidth="1"/>
    <col min="12810" max="12810" width="17.6640625" style="41" customWidth="1"/>
    <col min="12811" max="12811" width="14" style="41" customWidth="1"/>
    <col min="12812" max="12812" width="15" style="41" customWidth="1"/>
    <col min="12813" max="12813" width="4" style="41" customWidth="1"/>
    <col min="12814" max="12814" width="9.109375" style="41"/>
    <col min="12815" max="12815" width="11.5546875" style="41" customWidth="1"/>
    <col min="12816" max="12818" width="9.109375" style="41"/>
    <col min="12819" max="12819" width="10" style="41" bestFit="1" customWidth="1"/>
    <col min="12820" max="12820" width="13.44140625" style="41" customWidth="1"/>
    <col min="12821" max="12821" width="14.44140625" style="41" bestFit="1" customWidth="1"/>
    <col min="12822" max="12822" width="14.109375" style="41" customWidth="1"/>
    <col min="12823" max="13057" width="9.109375" style="41"/>
    <col min="13058" max="13058" width="19.88671875" style="41" customWidth="1"/>
    <col min="13059" max="13059" width="16" style="41" customWidth="1"/>
    <col min="13060" max="13060" width="15.6640625" style="41" customWidth="1"/>
    <col min="13061" max="13061" width="17.6640625" style="41" customWidth="1"/>
    <col min="13062" max="13063" width="15.6640625" style="41" customWidth="1"/>
    <col min="13064" max="13064" width="16.6640625" style="41" customWidth="1"/>
    <col min="13065" max="13065" width="16.33203125" style="41" customWidth="1"/>
    <col min="13066" max="13066" width="17.6640625" style="41" customWidth="1"/>
    <col min="13067" max="13067" width="14" style="41" customWidth="1"/>
    <col min="13068" max="13068" width="15" style="41" customWidth="1"/>
    <col min="13069" max="13069" width="4" style="41" customWidth="1"/>
    <col min="13070" max="13070" width="9.109375" style="41"/>
    <col min="13071" max="13071" width="11.5546875" style="41" customWidth="1"/>
    <col min="13072" max="13074" width="9.109375" style="41"/>
    <col min="13075" max="13075" width="10" style="41" bestFit="1" customWidth="1"/>
    <col min="13076" max="13076" width="13.44140625" style="41" customWidth="1"/>
    <col min="13077" max="13077" width="14.44140625" style="41" bestFit="1" customWidth="1"/>
    <col min="13078" max="13078" width="14.109375" style="41" customWidth="1"/>
    <col min="13079" max="13313" width="9.109375" style="41"/>
    <col min="13314" max="13314" width="19.88671875" style="41" customWidth="1"/>
    <col min="13315" max="13315" width="16" style="41" customWidth="1"/>
    <col min="13316" max="13316" width="15.6640625" style="41" customWidth="1"/>
    <col min="13317" max="13317" width="17.6640625" style="41" customWidth="1"/>
    <col min="13318" max="13319" width="15.6640625" style="41" customWidth="1"/>
    <col min="13320" max="13320" width="16.6640625" style="41" customWidth="1"/>
    <col min="13321" max="13321" width="16.33203125" style="41" customWidth="1"/>
    <col min="13322" max="13322" width="17.6640625" style="41" customWidth="1"/>
    <col min="13323" max="13323" width="14" style="41" customWidth="1"/>
    <col min="13324" max="13324" width="15" style="41" customWidth="1"/>
    <col min="13325" max="13325" width="4" style="41" customWidth="1"/>
    <col min="13326" max="13326" width="9.109375" style="41"/>
    <col min="13327" max="13327" width="11.5546875" style="41" customWidth="1"/>
    <col min="13328" max="13330" width="9.109375" style="41"/>
    <col min="13331" max="13331" width="10" style="41" bestFit="1" customWidth="1"/>
    <col min="13332" max="13332" width="13.44140625" style="41" customWidth="1"/>
    <col min="13333" max="13333" width="14.44140625" style="41" bestFit="1" customWidth="1"/>
    <col min="13334" max="13334" width="14.109375" style="41" customWidth="1"/>
    <col min="13335" max="13569" width="9.109375" style="41"/>
    <col min="13570" max="13570" width="19.88671875" style="41" customWidth="1"/>
    <col min="13571" max="13571" width="16" style="41" customWidth="1"/>
    <col min="13572" max="13572" width="15.6640625" style="41" customWidth="1"/>
    <col min="13573" max="13573" width="17.6640625" style="41" customWidth="1"/>
    <col min="13574" max="13575" width="15.6640625" style="41" customWidth="1"/>
    <col min="13576" max="13576" width="16.6640625" style="41" customWidth="1"/>
    <col min="13577" max="13577" width="16.33203125" style="41" customWidth="1"/>
    <col min="13578" max="13578" width="17.6640625" style="41" customWidth="1"/>
    <col min="13579" max="13579" width="14" style="41" customWidth="1"/>
    <col min="13580" max="13580" width="15" style="41" customWidth="1"/>
    <col min="13581" max="13581" width="4" style="41" customWidth="1"/>
    <col min="13582" max="13582" width="9.109375" style="41"/>
    <col min="13583" max="13583" width="11.5546875" style="41" customWidth="1"/>
    <col min="13584" max="13586" width="9.109375" style="41"/>
    <col min="13587" max="13587" width="10" style="41" bestFit="1" customWidth="1"/>
    <col min="13588" max="13588" width="13.44140625" style="41" customWidth="1"/>
    <col min="13589" max="13589" width="14.44140625" style="41" bestFit="1" customWidth="1"/>
    <col min="13590" max="13590" width="14.109375" style="41" customWidth="1"/>
    <col min="13591" max="13825" width="9.109375" style="41"/>
    <col min="13826" max="13826" width="19.88671875" style="41" customWidth="1"/>
    <col min="13827" max="13827" width="16" style="41" customWidth="1"/>
    <col min="13828" max="13828" width="15.6640625" style="41" customWidth="1"/>
    <col min="13829" max="13829" width="17.6640625" style="41" customWidth="1"/>
    <col min="13830" max="13831" width="15.6640625" style="41" customWidth="1"/>
    <col min="13832" max="13832" width="16.6640625" style="41" customWidth="1"/>
    <col min="13833" max="13833" width="16.33203125" style="41" customWidth="1"/>
    <col min="13834" max="13834" width="17.6640625" style="41" customWidth="1"/>
    <col min="13835" max="13835" width="14" style="41" customWidth="1"/>
    <col min="13836" max="13836" width="15" style="41" customWidth="1"/>
    <col min="13837" max="13837" width="4" style="41" customWidth="1"/>
    <col min="13838" max="13838" width="9.109375" style="41"/>
    <col min="13839" max="13839" width="11.5546875" style="41" customWidth="1"/>
    <col min="13840" max="13842" width="9.109375" style="41"/>
    <col min="13843" max="13843" width="10" style="41" bestFit="1" customWidth="1"/>
    <col min="13844" max="13844" width="13.44140625" style="41" customWidth="1"/>
    <col min="13845" max="13845" width="14.44140625" style="41" bestFit="1" customWidth="1"/>
    <col min="13846" max="13846" width="14.109375" style="41" customWidth="1"/>
    <col min="13847" max="14081" width="9.109375" style="41"/>
    <col min="14082" max="14082" width="19.88671875" style="41" customWidth="1"/>
    <col min="14083" max="14083" width="16" style="41" customWidth="1"/>
    <col min="14084" max="14084" width="15.6640625" style="41" customWidth="1"/>
    <col min="14085" max="14085" width="17.6640625" style="41" customWidth="1"/>
    <col min="14086" max="14087" width="15.6640625" style="41" customWidth="1"/>
    <col min="14088" max="14088" width="16.6640625" style="41" customWidth="1"/>
    <col min="14089" max="14089" width="16.33203125" style="41" customWidth="1"/>
    <col min="14090" max="14090" width="17.6640625" style="41" customWidth="1"/>
    <col min="14091" max="14091" width="14" style="41" customWidth="1"/>
    <col min="14092" max="14092" width="15" style="41" customWidth="1"/>
    <col min="14093" max="14093" width="4" style="41" customWidth="1"/>
    <col min="14094" max="14094" width="9.109375" style="41"/>
    <col min="14095" max="14095" width="11.5546875" style="41" customWidth="1"/>
    <col min="14096" max="14098" width="9.109375" style="41"/>
    <col min="14099" max="14099" width="10" style="41" bestFit="1" customWidth="1"/>
    <col min="14100" max="14100" width="13.44140625" style="41" customWidth="1"/>
    <col min="14101" max="14101" width="14.44140625" style="41" bestFit="1" customWidth="1"/>
    <col min="14102" max="14102" width="14.109375" style="41" customWidth="1"/>
    <col min="14103" max="14337" width="9.109375" style="41"/>
    <col min="14338" max="14338" width="19.88671875" style="41" customWidth="1"/>
    <col min="14339" max="14339" width="16" style="41" customWidth="1"/>
    <col min="14340" max="14340" width="15.6640625" style="41" customWidth="1"/>
    <col min="14341" max="14341" width="17.6640625" style="41" customWidth="1"/>
    <col min="14342" max="14343" width="15.6640625" style="41" customWidth="1"/>
    <col min="14344" max="14344" width="16.6640625" style="41" customWidth="1"/>
    <col min="14345" max="14345" width="16.33203125" style="41" customWidth="1"/>
    <col min="14346" max="14346" width="17.6640625" style="41" customWidth="1"/>
    <col min="14347" max="14347" width="14" style="41" customWidth="1"/>
    <col min="14348" max="14348" width="15" style="41" customWidth="1"/>
    <col min="14349" max="14349" width="4" style="41" customWidth="1"/>
    <col min="14350" max="14350" width="9.109375" style="41"/>
    <col min="14351" max="14351" width="11.5546875" style="41" customWidth="1"/>
    <col min="14352" max="14354" width="9.109375" style="41"/>
    <col min="14355" max="14355" width="10" style="41" bestFit="1" customWidth="1"/>
    <col min="14356" max="14356" width="13.44140625" style="41" customWidth="1"/>
    <col min="14357" max="14357" width="14.44140625" style="41" bestFit="1" customWidth="1"/>
    <col min="14358" max="14358" width="14.109375" style="41" customWidth="1"/>
    <col min="14359" max="14593" width="9.109375" style="41"/>
    <col min="14594" max="14594" width="19.88671875" style="41" customWidth="1"/>
    <col min="14595" max="14595" width="16" style="41" customWidth="1"/>
    <col min="14596" max="14596" width="15.6640625" style="41" customWidth="1"/>
    <col min="14597" max="14597" width="17.6640625" style="41" customWidth="1"/>
    <col min="14598" max="14599" width="15.6640625" style="41" customWidth="1"/>
    <col min="14600" max="14600" width="16.6640625" style="41" customWidth="1"/>
    <col min="14601" max="14601" width="16.33203125" style="41" customWidth="1"/>
    <col min="14602" max="14602" width="17.6640625" style="41" customWidth="1"/>
    <col min="14603" max="14603" width="14" style="41" customWidth="1"/>
    <col min="14604" max="14604" width="15" style="41" customWidth="1"/>
    <col min="14605" max="14605" width="4" style="41" customWidth="1"/>
    <col min="14606" max="14606" width="9.109375" style="41"/>
    <col min="14607" max="14607" width="11.5546875" style="41" customWidth="1"/>
    <col min="14608" max="14610" width="9.109375" style="41"/>
    <col min="14611" max="14611" width="10" style="41" bestFit="1" customWidth="1"/>
    <col min="14612" max="14612" width="13.44140625" style="41" customWidth="1"/>
    <col min="14613" max="14613" width="14.44140625" style="41" bestFit="1" customWidth="1"/>
    <col min="14614" max="14614" width="14.109375" style="41" customWidth="1"/>
    <col min="14615" max="14849" width="9.109375" style="41"/>
    <col min="14850" max="14850" width="19.88671875" style="41" customWidth="1"/>
    <col min="14851" max="14851" width="16" style="41" customWidth="1"/>
    <col min="14852" max="14852" width="15.6640625" style="41" customWidth="1"/>
    <col min="14853" max="14853" width="17.6640625" style="41" customWidth="1"/>
    <col min="14854" max="14855" width="15.6640625" style="41" customWidth="1"/>
    <col min="14856" max="14856" width="16.6640625" style="41" customWidth="1"/>
    <col min="14857" max="14857" width="16.33203125" style="41" customWidth="1"/>
    <col min="14858" max="14858" width="17.6640625" style="41" customWidth="1"/>
    <col min="14859" max="14859" width="14" style="41" customWidth="1"/>
    <col min="14860" max="14860" width="15" style="41" customWidth="1"/>
    <col min="14861" max="14861" width="4" style="41" customWidth="1"/>
    <col min="14862" max="14862" width="9.109375" style="41"/>
    <col min="14863" max="14863" width="11.5546875" style="41" customWidth="1"/>
    <col min="14864" max="14866" width="9.109375" style="41"/>
    <col min="14867" max="14867" width="10" style="41" bestFit="1" customWidth="1"/>
    <col min="14868" max="14868" width="13.44140625" style="41" customWidth="1"/>
    <col min="14869" max="14869" width="14.44140625" style="41" bestFit="1" customWidth="1"/>
    <col min="14870" max="14870" width="14.109375" style="41" customWidth="1"/>
    <col min="14871" max="15105" width="9.109375" style="41"/>
    <col min="15106" max="15106" width="19.88671875" style="41" customWidth="1"/>
    <col min="15107" max="15107" width="16" style="41" customWidth="1"/>
    <col min="15108" max="15108" width="15.6640625" style="41" customWidth="1"/>
    <col min="15109" max="15109" width="17.6640625" style="41" customWidth="1"/>
    <col min="15110" max="15111" width="15.6640625" style="41" customWidth="1"/>
    <col min="15112" max="15112" width="16.6640625" style="41" customWidth="1"/>
    <col min="15113" max="15113" width="16.33203125" style="41" customWidth="1"/>
    <col min="15114" max="15114" width="17.6640625" style="41" customWidth="1"/>
    <col min="15115" max="15115" width="14" style="41" customWidth="1"/>
    <col min="15116" max="15116" width="15" style="41" customWidth="1"/>
    <col min="15117" max="15117" width="4" style="41" customWidth="1"/>
    <col min="15118" max="15118" width="9.109375" style="41"/>
    <col min="15119" max="15119" width="11.5546875" style="41" customWidth="1"/>
    <col min="15120" max="15122" width="9.109375" style="41"/>
    <col min="15123" max="15123" width="10" style="41" bestFit="1" customWidth="1"/>
    <col min="15124" max="15124" width="13.44140625" style="41" customWidth="1"/>
    <col min="15125" max="15125" width="14.44140625" style="41" bestFit="1" customWidth="1"/>
    <col min="15126" max="15126" width="14.109375" style="41" customWidth="1"/>
    <col min="15127" max="15361" width="9.109375" style="41"/>
    <col min="15362" max="15362" width="19.88671875" style="41" customWidth="1"/>
    <col min="15363" max="15363" width="16" style="41" customWidth="1"/>
    <col min="15364" max="15364" width="15.6640625" style="41" customWidth="1"/>
    <col min="15365" max="15365" width="17.6640625" style="41" customWidth="1"/>
    <col min="15366" max="15367" width="15.6640625" style="41" customWidth="1"/>
    <col min="15368" max="15368" width="16.6640625" style="41" customWidth="1"/>
    <col min="15369" max="15369" width="16.33203125" style="41" customWidth="1"/>
    <col min="15370" max="15370" width="17.6640625" style="41" customWidth="1"/>
    <col min="15371" max="15371" width="14" style="41" customWidth="1"/>
    <col min="15372" max="15372" width="15" style="41" customWidth="1"/>
    <col min="15373" max="15373" width="4" style="41" customWidth="1"/>
    <col min="15374" max="15374" width="9.109375" style="41"/>
    <col min="15375" max="15375" width="11.5546875" style="41" customWidth="1"/>
    <col min="15376" max="15378" width="9.109375" style="41"/>
    <col min="15379" max="15379" width="10" style="41" bestFit="1" customWidth="1"/>
    <col min="15380" max="15380" width="13.44140625" style="41" customWidth="1"/>
    <col min="15381" max="15381" width="14.44140625" style="41" bestFit="1" customWidth="1"/>
    <col min="15382" max="15382" width="14.109375" style="41" customWidth="1"/>
    <col min="15383" max="15617" width="9.109375" style="41"/>
    <col min="15618" max="15618" width="19.88671875" style="41" customWidth="1"/>
    <col min="15619" max="15619" width="16" style="41" customWidth="1"/>
    <col min="15620" max="15620" width="15.6640625" style="41" customWidth="1"/>
    <col min="15621" max="15621" width="17.6640625" style="41" customWidth="1"/>
    <col min="15622" max="15623" width="15.6640625" style="41" customWidth="1"/>
    <col min="15624" max="15624" width="16.6640625" style="41" customWidth="1"/>
    <col min="15625" max="15625" width="16.33203125" style="41" customWidth="1"/>
    <col min="15626" max="15626" width="17.6640625" style="41" customWidth="1"/>
    <col min="15627" max="15627" width="14" style="41" customWidth="1"/>
    <col min="15628" max="15628" width="15" style="41" customWidth="1"/>
    <col min="15629" max="15629" width="4" style="41" customWidth="1"/>
    <col min="15630" max="15630" width="9.109375" style="41"/>
    <col min="15631" max="15631" width="11.5546875" style="41" customWidth="1"/>
    <col min="15632" max="15634" width="9.109375" style="41"/>
    <col min="15635" max="15635" width="10" style="41" bestFit="1" customWidth="1"/>
    <col min="15636" max="15636" width="13.44140625" style="41" customWidth="1"/>
    <col min="15637" max="15637" width="14.44140625" style="41" bestFit="1" customWidth="1"/>
    <col min="15638" max="15638" width="14.109375" style="41" customWidth="1"/>
    <col min="15639" max="15873" width="9.109375" style="41"/>
    <col min="15874" max="15874" width="19.88671875" style="41" customWidth="1"/>
    <col min="15875" max="15875" width="16" style="41" customWidth="1"/>
    <col min="15876" max="15876" width="15.6640625" style="41" customWidth="1"/>
    <col min="15877" max="15877" width="17.6640625" style="41" customWidth="1"/>
    <col min="15878" max="15879" width="15.6640625" style="41" customWidth="1"/>
    <col min="15880" max="15880" width="16.6640625" style="41" customWidth="1"/>
    <col min="15881" max="15881" width="16.33203125" style="41" customWidth="1"/>
    <col min="15882" max="15882" width="17.6640625" style="41" customWidth="1"/>
    <col min="15883" max="15883" width="14" style="41" customWidth="1"/>
    <col min="15884" max="15884" width="15" style="41" customWidth="1"/>
    <col min="15885" max="15885" width="4" style="41" customWidth="1"/>
    <col min="15886" max="15886" width="9.109375" style="41"/>
    <col min="15887" max="15887" width="11.5546875" style="41" customWidth="1"/>
    <col min="15888" max="15890" width="9.109375" style="41"/>
    <col min="15891" max="15891" width="10" style="41" bestFit="1" customWidth="1"/>
    <col min="15892" max="15892" width="13.44140625" style="41" customWidth="1"/>
    <col min="15893" max="15893" width="14.44140625" style="41" bestFit="1" customWidth="1"/>
    <col min="15894" max="15894" width="14.109375" style="41" customWidth="1"/>
    <col min="15895" max="16129" width="9.109375" style="41"/>
    <col min="16130" max="16130" width="19.88671875" style="41" customWidth="1"/>
    <col min="16131" max="16131" width="16" style="41" customWidth="1"/>
    <col min="16132" max="16132" width="15.6640625" style="41" customWidth="1"/>
    <col min="16133" max="16133" width="17.6640625" style="41" customWidth="1"/>
    <col min="16134" max="16135" width="15.6640625" style="41" customWidth="1"/>
    <col min="16136" max="16136" width="16.6640625" style="41" customWidth="1"/>
    <col min="16137" max="16137" width="16.33203125" style="41" customWidth="1"/>
    <col min="16138" max="16138" width="17.6640625" style="41" customWidth="1"/>
    <col min="16139" max="16139" width="14" style="41" customWidth="1"/>
    <col min="16140" max="16140" width="15" style="41" customWidth="1"/>
    <col min="16141" max="16141" width="4" style="41" customWidth="1"/>
    <col min="16142" max="16142" width="9.109375" style="41"/>
    <col min="16143" max="16143" width="11.5546875" style="41" customWidth="1"/>
    <col min="16144" max="16146" width="9.109375" style="41"/>
    <col min="16147" max="16147" width="10" style="41" bestFit="1" customWidth="1"/>
    <col min="16148" max="16148" width="13.44140625" style="41" customWidth="1"/>
    <col min="16149" max="16149" width="14.44140625" style="41" bestFit="1" customWidth="1"/>
    <col min="16150" max="16150" width="14.109375" style="41" customWidth="1"/>
    <col min="16151" max="16384" width="9.109375" style="41"/>
  </cols>
  <sheetData>
    <row r="1" spans="1:12" ht="26.25" customHeight="1">
      <c r="A1" s="335" t="s">
        <v>37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7"/>
    </row>
    <row r="2" spans="1:12" s="40" customFormat="1" ht="24.75" customHeight="1">
      <c r="A2" s="354" t="str">
        <f>'Planilha Orcamentária'!$A$2</f>
        <v>PREFEITURA MUNICIPAL DE BOM JARDIM DE MINAS /MG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6"/>
    </row>
    <row r="3" spans="1:12" s="40" customFormat="1" ht="25.5" customHeight="1">
      <c r="A3" s="357" t="str">
        <f>'Planilha Orcamentária'!$A$3</f>
        <v>OBRA: PAVIMENTAÇÃO ASFÁLTICA EM CBUQ E EXECUÇÃO DE INFRAESTRUTURA EM VIA URBANA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9"/>
    </row>
    <row r="4" spans="1:12" s="40" customFormat="1" ht="23.25" customHeight="1">
      <c r="A4" s="338" t="str">
        <f>'Planilha Orcamentária'!$A$4</f>
        <v>LOCAL: AVENIDA PREFEITO GENIVALDO MARQUES DE PAULA - CENTRO (ENTRADA DO MUNICIPIO DE BOM JARDIM DE MINAS)/MG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40"/>
    </row>
    <row r="5" spans="1:12" s="44" customFormat="1" ht="15" customHeight="1">
      <c r="A5" s="114"/>
      <c r="B5" s="42"/>
      <c r="C5" s="342"/>
      <c r="D5" s="342"/>
      <c r="E5" s="42"/>
      <c r="F5" s="341"/>
      <c r="G5" s="341"/>
      <c r="H5" s="341"/>
      <c r="I5" s="43"/>
      <c r="J5" s="66" t="s">
        <v>73</v>
      </c>
      <c r="K5" s="113">
        <f ca="1">TODAY()</f>
        <v>45398</v>
      </c>
      <c r="L5" s="115"/>
    </row>
    <row r="6" spans="1:12" s="44" customFormat="1" ht="15" customHeight="1">
      <c r="A6" s="114" t="s">
        <v>86</v>
      </c>
      <c r="B6" s="42"/>
      <c r="C6" s="342" t="str">
        <f>'Planilha Orcamentária'!C51</f>
        <v>Priscila Cristina de Paula Neto</v>
      </c>
      <c r="D6" s="342"/>
      <c r="E6" s="42" t="str">
        <f>'Planilha Orcamentária'!C53</f>
        <v>Engenheira Civil</v>
      </c>
      <c r="F6" s="342" t="str">
        <f>'Planilha Orcamentária'!C54</f>
        <v>CREA-MG Nº: 142702/D</v>
      </c>
      <c r="G6" s="342"/>
      <c r="H6" s="42"/>
      <c r="I6" s="42"/>
      <c r="K6" s="45"/>
      <c r="L6" s="116"/>
    </row>
    <row r="7" spans="1:12" s="44" customFormat="1" ht="30" customHeight="1">
      <c r="A7" s="117"/>
      <c r="H7" s="42"/>
      <c r="I7" s="42"/>
      <c r="J7" s="353" t="s">
        <v>72</v>
      </c>
      <c r="K7" s="353"/>
      <c r="L7" s="115"/>
    </row>
    <row r="8" spans="1:12" ht="15" customHeight="1">
      <c r="A8" s="118" t="s">
        <v>0</v>
      </c>
      <c r="B8" s="46" t="s">
        <v>41</v>
      </c>
      <c r="C8" s="346" t="s">
        <v>16</v>
      </c>
      <c r="D8" s="346"/>
      <c r="E8" s="346"/>
      <c r="F8" s="346"/>
      <c r="G8" s="346"/>
      <c r="H8" s="346"/>
      <c r="I8" s="346"/>
      <c r="J8" s="346"/>
      <c r="K8" s="346"/>
      <c r="L8" s="347"/>
    </row>
    <row r="9" spans="1:12" ht="16.2">
      <c r="A9" s="348"/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50"/>
    </row>
    <row r="10" spans="1:12" s="72" customFormat="1" ht="15" customHeight="1">
      <c r="A10" s="119" t="str">
        <f>'Planilha Orcamentária'!A9</f>
        <v>1.0</v>
      </c>
      <c r="B10" s="75"/>
      <c r="C10" s="351" t="str">
        <f>'Planilha Orcamentária'!D9</f>
        <v>SERVIÇOS PRELIMINARES</v>
      </c>
      <c r="D10" s="351"/>
      <c r="E10" s="351"/>
      <c r="F10" s="351"/>
      <c r="G10" s="351"/>
      <c r="H10" s="351"/>
      <c r="I10" s="351"/>
      <c r="J10" s="351"/>
      <c r="K10" s="351"/>
      <c r="L10" s="352"/>
    </row>
    <row r="11" spans="1:12" s="47" customFormat="1" ht="16.2">
      <c r="A11" s="120"/>
      <c r="B11" s="48"/>
      <c r="C11" s="49"/>
      <c r="D11" s="50"/>
      <c r="E11" s="51"/>
      <c r="F11" s="51"/>
      <c r="G11" s="51"/>
      <c r="H11" s="52"/>
      <c r="I11" s="51"/>
      <c r="J11" s="51"/>
      <c r="K11" s="52"/>
      <c r="L11" s="121"/>
    </row>
    <row r="12" spans="1:12" s="77" customFormat="1" ht="33" customHeight="1">
      <c r="A12" s="122" t="str">
        <f>'Planilha Orcamentária'!A10</f>
        <v>1.1</v>
      </c>
      <c r="B12" s="76" t="str">
        <f>'Planilha Orcamentária'!C10</f>
        <v>ED-28427</v>
      </c>
      <c r="C12" s="287" t="str">
        <f>'Planilha Orcamentária'!D10</f>
        <v>FORNECIMENTO E COLOCAÇÃO DE PLACA DE OBRA EM CHAPA GALVANIZADA (3,00 X 1,50 M) - EM CHAPA GALVANIZADA 0,26 AFIXADAS COM REBITES 540 E PARAFUSOS 3/8, EM ESTRUTURA METÁLICA VIGA U 2" ENRIJECIDA COM METALON 20 X 20, SUPORTE EM EUCALIPTO AUTOCLAVADO PINTADAS</v>
      </c>
      <c r="D12" s="287"/>
      <c r="E12" s="287"/>
      <c r="F12" s="287"/>
      <c r="G12" s="287"/>
      <c r="H12" s="287"/>
      <c r="I12" s="287"/>
      <c r="J12" s="287"/>
      <c r="K12" s="287"/>
      <c r="L12" s="288"/>
    </row>
    <row r="13" spans="1:12" s="47" customFormat="1" ht="16.2">
      <c r="A13" s="120"/>
      <c r="B13" s="48"/>
      <c r="C13" s="49"/>
      <c r="D13" s="50"/>
      <c r="E13" s="53"/>
      <c r="F13" s="53"/>
      <c r="G13" s="53"/>
      <c r="H13" s="54"/>
      <c r="I13" s="53"/>
      <c r="J13" s="53"/>
      <c r="K13" s="54"/>
      <c r="L13" s="121"/>
    </row>
    <row r="14" spans="1:12" s="73" customFormat="1" ht="18.75" customHeight="1">
      <c r="A14" s="123" t="s">
        <v>17</v>
      </c>
      <c r="B14" s="84">
        <v>1</v>
      </c>
      <c r="C14" s="79" t="s">
        <v>13</v>
      </c>
      <c r="F14" s="83"/>
      <c r="G14" s="82"/>
      <c r="H14" s="83"/>
      <c r="I14" s="83"/>
      <c r="J14" s="82"/>
      <c r="L14" s="124"/>
    </row>
    <row r="15" spans="1:12" s="47" customFormat="1" ht="15" customHeight="1">
      <c r="A15" s="125"/>
      <c r="B15" s="49"/>
      <c r="D15" s="53"/>
      <c r="F15" s="53"/>
      <c r="G15" s="54"/>
      <c r="H15" s="53"/>
      <c r="I15" s="53"/>
      <c r="J15" s="54"/>
      <c r="L15" s="121"/>
    </row>
    <row r="16" spans="1:12" s="77" customFormat="1" ht="46.8" customHeight="1">
      <c r="A16" s="122" t="str">
        <f>'Planilha Orcamentária'!A11</f>
        <v>1.2</v>
      </c>
      <c r="B16" s="76" t="str">
        <f>'Planilha Orcamentária'!C11</f>
        <v>ED-16350</v>
      </c>
      <c r="C16" s="287" t="str">
        <f>'Planilha Orcamentária'!D11</f>
        <v>LOCAÇÃO DE CONTAINER COM ISOLAMENTO TÉRMICO, TIPO 3, PARA DEPÓSITO/FERRAMENTARIA DE OBRA, COM MEDIDAS REFERENCIAIS DE (6) METROS COMPRIMENTO, (2,3) METROS LARGURA E (2,5) METROS ALTURA ÚTIL INTERNA, INCLUSIVE LIGAÇÕES ELÉTRICAS INTERNAS, EXCLUSIVE MOBILIZAÇÃO/ DESMOBILIZAÇÃO E LIGAÇÕES PROVISÓRIAS EXTERNAS</v>
      </c>
      <c r="D16" s="287"/>
      <c r="E16" s="287"/>
      <c r="F16" s="287"/>
      <c r="G16" s="287"/>
      <c r="H16" s="287"/>
      <c r="I16" s="287"/>
      <c r="J16" s="287"/>
      <c r="K16" s="287"/>
      <c r="L16" s="288"/>
    </row>
    <row r="17" spans="1:12" s="47" customFormat="1" ht="16.2">
      <c r="A17" s="120"/>
      <c r="B17" s="48"/>
      <c r="C17" s="49"/>
      <c r="D17" s="50"/>
      <c r="E17" s="53"/>
      <c r="F17" s="53"/>
      <c r="G17" s="53"/>
      <c r="H17" s="54"/>
      <c r="I17" s="53"/>
      <c r="J17" s="53"/>
      <c r="K17" s="54"/>
      <c r="L17" s="121"/>
    </row>
    <row r="18" spans="1:12" s="73" customFormat="1" ht="70.2" customHeight="1">
      <c r="A18" s="123" t="s">
        <v>17</v>
      </c>
      <c r="B18" s="78">
        <v>3</v>
      </c>
      <c r="C18" s="79" t="s">
        <v>196</v>
      </c>
      <c r="D18" s="343" t="s">
        <v>197</v>
      </c>
      <c r="E18" s="344"/>
      <c r="F18" s="345"/>
      <c r="G18" s="82"/>
      <c r="H18" s="83"/>
      <c r="I18" s="83"/>
      <c r="J18" s="82"/>
      <c r="L18" s="124"/>
    </row>
    <row r="19" spans="1:12" s="47" customFormat="1" ht="15" customHeight="1">
      <c r="A19" s="125"/>
      <c r="B19" s="49"/>
      <c r="D19" s="53"/>
      <c r="F19" s="53"/>
      <c r="G19" s="54"/>
      <c r="H19" s="53"/>
      <c r="I19" s="53"/>
      <c r="J19" s="54"/>
      <c r="L19" s="121"/>
    </row>
    <row r="20" spans="1:12" s="77" customFormat="1" ht="46.8" customHeight="1">
      <c r="A20" s="122" t="str">
        <f>'Planilha Orcamentária'!A12</f>
        <v>1.3</v>
      </c>
      <c r="B20" s="76" t="str">
        <f>'Planilha Orcamentária'!C12</f>
        <v xml:space="preserve">ED-16358 </v>
      </c>
      <c r="C20" s="287" t="str">
        <f>'Planilha Orcamentária'!D12</f>
        <v>LIGAÇÕES PROVISÓRIAS PARA CONTAINER TIPO 3 (CORRESPONDENTE AO CÓDIGO ED-16350)</v>
      </c>
      <c r="D20" s="287"/>
      <c r="E20" s="287"/>
      <c r="F20" s="287"/>
      <c r="G20" s="287"/>
      <c r="H20" s="287"/>
      <c r="I20" s="287"/>
      <c r="J20" s="287"/>
      <c r="K20" s="287"/>
      <c r="L20" s="288"/>
    </row>
    <row r="21" spans="1:12" s="47" customFormat="1" ht="15" customHeight="1">
      <c r="A21" s="125"/>
      <c r="B21" s="49"/>
      <c r="D21" s="53"/>
      <c r="F21" s="53"/>
      <c r="G21" s="54"/>
      <c r="H21" s="53"/>
      <c r="I21" s="53"/>
      <c r="J21" s="54"/>
      <c r="L21" s="121"/>
    </row>
    <row r="22" spans="1:12" s="47" customFormat="1" ht="15" customHeight="1">
      <c r="A22" s="123" t="s">
        <v>17</v>
      </c>
      <c r="B22" s="78">
        <v>1</v>
      </c>
      <c r="C22" s="79" t="s">
        <v>181</v>
      </c>
      <c r="D22" s="53"/>
      <c r="F22" s="53"/>
      <c r="G22" s="54"/>
      <c r="H22" s="53"/>
      <c r="I22" s="53"/>
      <c r="J22" s="54"/>
      <c r="L22" s="121"/>
    </row>
    <row r="23" spans="1:12" s="47" customFormat="1" ht="15" customHeight="1">
      <c r="A23" s="125"/>
      <c r="B23" s="49"/>
      <c r="D23" s="53"/>
      <c r="F23" s="53"/>
      <c r="G23" s="54"/>
      <c r="H23" s="53"/>
      <c r="I23" s="53"/>
      <c r="J23" s="54"/>
      <c r="L23" s="121"/>
    </row>
    <row r="24" spans="1:12" s="77" customFormat="1" ht="46.8" customHeight="1">
      <c r="A24" s="122" t="str">
        <f>'Planilha Orcamentária'!A13</f>
        <v>1.4</v>
      </c>
      <c r="B24" s="76" t="str">
        <f>'Planilha Orcamentária'!C13</f>
        <v>ED-16354</v>
      </c>
      <c r="C24" s="287" t="str">
        <f>'Planilha Orcamentária'!D13</f>
        <v>LOCAÇÃO DE CONTAINER COM ISOLAMENTO TÉRMICO, TIPO 7, PARA VESTIÁRIO DE OBRA COM QUATRO (4) CHUVEIROS, TRÊS (3) VASOS SANITÁRIOS, UM (1) MICTÓRIO E UM (1) LAVATÓRIO, COM MEDIDAS REFERENCIAIS DE (6) METROS COMPRIMENTO, (2,3) METROS LARGURA E (2,5) METROS ALTURA ÚTIL INTERNA, INCLUSIVE LIGAÇÕES ELÉTRICAS E HIDROSSANITÁRIAS INTERNAS, EXCLUSIVE MOBILIZAÇÃO/ DESMOBILIZAÇÃO E LIGAÇÕES PROVISÓRIAS EXTERNAS</v>
      </c>
      <c r="D24" s="287"/>
      <c r="E24" s="287"/>
      <c r="F24" s="287"/>
      <c r="G24" s="287"/>
      <c r="H24" s="287"/>
      <c r="I24" s="287"/>
      <c r="J24" s="287"/>
      <c r="K24" s="287"/>
      <c r="L24" s="288"/>
    </row>
    <row r="25" spans="1:12" s="47" customFormat="1" ht="15" customHeight="1">
      <c r="A25" s="125"/>
      <c r="B25" s="49"/>
      <c r="D25" s="53"/>
      <c r="F25" s="53"/>
      <c r="G25" s="54"/>
      <c r="H25" s="53"/>
      <c r="I25" s="53"/>
      <c r="J25" s="54"/>
      <c r="L25" s="121"/>
    </row>
    <row r="26" spans="1:12" s="47" customFormat="1" ht="74.400000000000006" customHeight="1">
      <c r="A26" s="123" t="s">
        <v>17</v>
      </c>
      <c r="B26" s="78">
        <v>3</v>
      </c>
      <c r="C26" s="79" t="s">
        <v>196</v>
      </c>
      <c r="D26" s="343" t="s">
        <v>198</v>
      </c>
      <c r="E26" s="344"/>
      <c r="F26" s="345"/>
      <c r="G26" s="54"/>
      <c r="H26" s="53"/>
      <c r="I26" s="53"/>
      <c r="J26" s="54"/>
      <c r="L26" s="121"/>
    </row>
    <row r="27" spans="1:12" s="47" customFormat="1" ht="15" customHeight="1">
      <c r="A27" s="125"/>
      <c r="B27" s="49"/>
      <c r="D27" s="53"/>
      <c r="F27" s="53"/>
      <c r="G27" s="54"/>
      <c r="H27" s="53"/>
      <c r="I27" s="53"/>
      <c r="J27" s="54"/>
      <c r="L27" s="121"/>
    </row>
    <row r="28" spans="1:12" s="77" customFormat="1" ht="46.8" customHeight="1">
      <c r="A28" s="122" t="str">
        <f>'Planilha Orcamentária'!A14</f>
        <v>1.5</v>
      </c>
      <c r="B28" s="76" t="str">
        <f>'Planilha Orcamentária'!C14</f>
        <v xml:space="preserve">ED-16362 </v>
      </c>
      <c r="C28" s="287" t="str">
        <f>'Planilha Orcamentária'!D14</f>
        <v>LIGAÇÕES PROVISÓRIAS PARA CONTAINER TIPO 7 (CORRESPONDENTE AO CÓDIGO ED-16354)</v>
      </c>
      <c r="D28" s="287"/>
      <c r="E28" s="287"/>
      <c r="F28" s="287"/>
      <c r="G28" s="287"/>
      <c r="H28" s="287"/>
      <c r="I28" s="287"/>
      <c r="J28" s="287"/>
      <c r="K28" s="287"/>
      <c r="L28" s="288"/>
    </row>
    <row r="29" spans="1:12" s="47" customFormat="1" ht="15" customHeight="1">
      <c r="A29" s="125"/>
      <c r="B29" s="49"/>
      <c r="D29" s="53"/>
      <c r="F29" s="53"/>
      <c r="G29" s="54"/>
      <c r="H29" s="53"/>
      <c r="I29" s="53"/>
      <c r="J29" s="54"/>
      <c r="L29" s="121"/>
    </row>
    <row r="30" spans="1:12" s="47" customFormat="1" ht="15" customHeight="1">
      <c r="A30" s="123" t="s">
        <v>17</v>
      </c>
      <c r="B30" s="78">
        <v>1</v>
      </c>
      <c r="C30" s="79" t="s">
        <v>181</v>
      </c>
      <c r="D30" s="53"/>
      <c r="F30" s="53"/>
      <c r="G30" s="54"/>
      <c r="H30" s="53"/>
      <c r="I30" s="53"/>
      <c r="J30" s="54"/>
      <c r="L30" s="121"/>
    </row>
    <row r="31" spans="1:12" s="47" customFormat="1" ht="15" customHeight="1">
      <c r="A31" s="125"/>
      <c r="B31" s="49"/>
      <c r="D31" s="53"/>
      <c r="F31" s="53"/>
      <c r="G31" s="54"/>
      <c r="H31" s="53"/>
      <c r="I31" s="53"/>
      <c r="J31" s="54"/>
      <c r="L31" s="121"/>
    </row>
    <row r="32" spans="1:12" s="77" customFormat="1" ht="46.8" customHeight="1">
      <c r="A32" s="122" t="str">
        <f>'Planilha Orcamentária'!A15</f>
        <v>1.6</v>
      </c>
      <c r="B32" s="76" t="str">
        <f>'Planilha Orcamentária'!C15</f>
        <v xml:space="preserve">ED-50137 </v>
      </c>
      <c r="C32" s="287" t="str">
        <f>'Planilha Orcamentária'!D15</f>
        <v>MOBILIZAÇÃO E DESMOBILIZAÇÃO DE CONTAINER, INCLUSIVE CARGA, DESCARGA E TRANSPORTE EM CAMINHÃO CARROCERIA COM GUINDAUTO (MUNCK), EXCLUSIVE LOCAÇÃO DO CONTAINER</v>
      </c>
      <c r="D32" s="287"/>
      <c r="E32" s="287"/>
      <c r="F32" s="287"/>
      <c r="G32" s="287"/>
      <c r="H32" s="287"/>
      <c r="I32" s="287"/>
      <c r="J32" s="287"/>
      <c r="K32" s="287"/>
      <c r="L32" s="288"/>
    </row>
    <row r="33" spans="1:12" s="47" customFormat="1" ht="15" customHeight="1">
      <c r="A33" s="125"/>
      <c r="B33" s="49"/>
      <c r="D33" s="53"/>
      <c r="F33" s="53"/>
      <c r="G33" s="54"/>
      <c r="H33" s="53"/>
      <c r="I33" s="53"/>
      <c r="J33" s="54"/>
      <c r="L33" s="121"/>
    </row>
    <row r="34" spans="1:12" s="47" customFormat="1" ht="15" customHeight="1">
      <c r="A34" s="123" t="s">
        <v>17</v>
      </c>
      <c r="B34" s="78">
        <v>2</v>
      </c>
      <c r="C34" s="79" t="s">
        <v>181</v>
      </c>
      <c r="D34" s="53"/>
      <c r="F34" s="53"/>
      <c r="G34" s="54"/>
      <c r="H34" s="53"/>
      <c r="I34" s="53"/>
      <c r="J34" s="54"/>
      <c r="L34" s="121"/>
    </row>
    <row r="35" spans="1:12" s="47" customFormat="1" ht="15" customHeight="1">
      <c r="A35" s="125"/>
      <c r="B35" s="49"/>
      <c r="D35" s="53"/>
      <c r="F35" s="53"/>
      <c r="G35" s="54"/>
      <c r="H35" s="53"/>
      <c r="I35" s="53"/>
      <c r="J35" s="54"/>
      <c r="L35" s="121"/>
    </row>
    <row r="36" spans="1:12" s="77" customFormat="1" ht="22.5" customHeight="1">
      <c r="A36" s="122" t="str">
        <f>'Planilha Orcamentária'!A16</f>
        <v>1.7</v>
      </c>
      <c r="B36" s="76" t="str">
        <f>'Planilha Orcamentária'!C16</f>
        <v>ED-50392</v>
      </c>
      <c r="C36" s="287" t="str">
        <f>'Planilha Orcamentária'!D16</f>
        <v>MOBILIZAÇÃO E DESMOBILIZAÇÃO DE OBRA EM CENTRO URBANO OU REGIÃO LIMÍTROFE COM VALOR ATÉ O VALOR DE 1.000.000,00</v>
      </c>
      <c r="D36" s="287"/>
      <c r="E36" s="287"/>
      <c r="F36" s="287"/>
      <c r="G36" s="287"/>
      <c r="H36" s="287"/>
      <c r="I36" s="287"/>
      <c r="J36" s="287"/>
      <c r="K36" s="287"/>
      <c r="L36" s="288"/>
    </row>
    <row r="37" spans="1:12" s="57" customFormat="1" ht="16.2">
      <c r="A37" s="126"/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127"/>
    </row>
    <row r="38" spans="1:12" s="57" customFormat="1" ht="21.9" customHeight="1">
      <c r="A38" s="128">
        <f>'Planilha Orcamentária'!F16</f>
        <v>0.5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129"/>
    </row>
    <row r="39" spans="1:12" s="57" customFormat="1" ht="16.2">
      <c r="A39" s="130"/>
      <c r="B39" s="67"/>
      <c r="C39" s="56"/>
      <c r="D39" s="56"/>
      <c r="E39" s="56"/>
      <c r="F39" s="56"/>
      <c r="G39" s="56"/>
      <c r="H39" s="56"/>
      <c r="I39" s="56"/>
      <c r="J39" s="56"/>
      <c r="K39" s="56"/>
      <c r="L39" s="129"/>
    </row>
    <row r="40" spans="1:12" s="81" customFormat="1" ht="48.75" customHeight="1">
      <c r="A40" s="326" t="s">
        <v>55</v>
      </c>
      <c r="B40" s="327"/>
      <c r="C40" s="328" t="s">
        <v>56</v>
      </c>
      <c r="D40" s="328"/>
      <c r="E40" s="332" t="s">
        <v>131</v>
      </c>
      <c r="F40" s="333"/>
      <c r="G40" s="80"/>
      <c r="H40" s="80"/>
      <c r="I40" s="80"/>
      <c r="J40" s="80"/>
      <c r="K40" s="80"/>
      <c r="L40" s="131"/>
    </row>
    <row r="41" spans="1:12" s="81" customFormat="1" ht="21.75" customHeight="1">
      <c r="A41" s="329">
        <f>'Planilha Orcamentária'!G16</f>
        <v>358603.88426476414</v>
      </c>
      <c r="B41" s="330"/>
      <c r="C41" s="331">
        <f>'Planilha Orcamentária'!H16</f>
        <v>452378.8</v>
      </c>
      <c r="D41" s="331"/>
      <c r="E41" s="334">
        <f>'Planilha Orcamentária'!I16</f>
        <v>2261.8939999999998</v>
      </c>
      <c r="F41" s="334"/>
      <c r="G41" s="80"/>
      <c r="H41" s="80"/>
      <c r="I41" s="80"/>
      <c r="J41" s="80"/>
      <c r="K41" s="80"/>
      <c r="L41" s="131"/>
    </row>
    <row r="42" spans="1:12" s="47" customFormat="1" ht="15" customHeight="1">
      <c r="A42" s="125"/>
      <c r="B42" s="49"/>
      <c r="D42" s="53"/>
      <c r="F42" s="53"/>
      <c r="G42" s="54"/>
      <c r="H42" s="53"/>
      <c r="I42" s="53"/>
      <c r="J42" s="54"/>
      <c r="L42" s="121"/>
    </row>
    <row r="43" spans="1:12" s="72" customFormat="1" ht="15" customHeight="1">
      <c r="A43" s="119" t="str">
        <f>'Planilha Orcamentária'!A17</f>
        <v>2.0</v>
      </c>
      <c r="B43" s="75"/>
      <c r="C43" s="351" t="str">
        <f>'Planilha Orcamentária'!D17</f>
        <v>DRENAGEM PLUVIAL</v>
      </c>
      <c r="D43" s="351"/>
      <c r="E43" s="351"/>
      <c r="F43" s="351"/>
      <c r="G43" s="351"/>
      <c r="H43" s="351"/>
      <c r="I43" s="351"/>
      <c r="J43" s="351"/>
      <c r="K43" s="351"/>
      <c r="L43" s="352"/>
    </row>
    <row r="44" spans="1:12" s="64" customFormat="1" ht="15" customHeight="1">
      <c r="A44" s="134"/>
      <c r="B44" s="65"/>
      <c r="C44" s="63"/>
      <c r="D44" s="63"/>
      <c r="E44" s="63"/>
      <c r="F44" s="63"/>
      <c r="G44" s="63"/>
      <c r="H44" s="63"/>
      <c r="I44" s="63"/>
      <c r="J44" s="63"/>
      <c r="K44" s="63"/>
      <c r="L44" s="133"/>
    </row>
    <row r="45" spans="1:12" s="72" customFormat="1" ht="15" customHeight="1">
      <c r="A45" s="122" t="str">
        <f>'Planilha Orcamentária'!A18</f>
        <v>2.1</v>
      </c>
      <c r="B45" s="71" t="s">
        <v>124</v>
      </c>
      <c r="C45" s="287" t="str">
        <f>'Planilha Orcamentária'!D18</f>
        <v>GUIA DE MEIO-FIO, EM CONCRETO COM FCK 20MPA, PRÉ_x0002_MOLDADA, MFC-01 PADRÃO DER-MG, DIMENSÕES (12X16,7X35)CM, EXCLUSIVE SARJETA, INCLUSIVE ESCAVAÇÃO, APILOAMENTO E TRANSPORTE COM RETIRADA DO MATERIAL ESCAVADO (EM CAÇAMBA)</v>
      </c>
      <c r="D45" s="287"/>
      <c r="E45" s="287"/>
      <c r="F45" s="287"/>
      <c r="G45" s="287"/>
      <c r="H45" s="287"/>
      <c r="I45" s="287"/>
      <c r="J45" s="287"/>
      <c r="K45" s="287"/>
      <c r="L45" s="288"/>
    </row>
    <row r="46" spans="1:12" s="64" customFormat="1" ht="15" customHeight="1">
      <c r="A46" s="134"/>
      <c r="B46" s="65"/>
      <c r="C46" s="63"/>
      <c r="D46" s="63"/>
      <c r="E46" s="63"/>
      <c r="F46" s="63"/>
      <c r="G46" s="63"/>
      <c r="H46" s="63"/>
      <c r="I46" s="63"/>
      <c r="J46" s="63"/>
      <c r="K46" s="63"/>
      <c r="L46" s="133"/>
    </row>
    <row r="47" spans="1:12" s="64" customFormat="1" ht="15" customHeight="1">
      <c r="A47" s="195">
        <v>27.9</v>
      </c>
      <c r="B47" s="195">
        <v>37.5</v>
      </c>
      <c r="C47" s="195">
        <v>33.549999999999997</v>
      </c>
      <c r="D47" s="195">
        <v>7</v>
      </c>
      <c r="E47" s="195">
        <v>8.35</v>
      </c>
      <c r="F47" s="195">
        <v>7</v>
      </c>
      <c r="G47" s="195">
        <v>65.7</v>
      </c>
      <c r="H47" s="195">
        <v>16.3</v>
      </c>
      <c r="I47" s="195">
        <v>21.7</v>
      </c>
      <c r="J47" s="195">
        <v>3.35</v>
      </c>
      <c r="K47" s="213">
        <f>SUM(A47:J47)</f>
        <v>228.35</v>
      </c>
      <c r="L47" s="208"/>
    </row>
    <row r="48" spans="1:12" s="64" customFormat="1" ht="23.4" customHeight="1">
      <c r="A48" s="134"/>
      <c r="B48" s="65"/>
      <c r="C48" s="63"/>
      <c r="D48" s="63"/>
      <c r="E48" s="63"/>
      <c r="F48" s="63"/>
      <c r="G48" s="63"/>
      <c r="H48" s="63"/>
      <c r="I48" s="63"/>
      <c r="J48" s="63"/>
      <c r="K48" s="63"/>
      <c r="L48" s="133"/>
    </row>
    <row r="49" spans="1:12" s="72" customFormat="1" ht="15" customHeight="1">
      <c r="A49" s="122" t="str">
        <f>'Planilha Orcamentária'!A19</f>
        <v>2.2</v>
      </c>
      <c r="B49" s="71" t="s">
        <v>211</v>
      </c>
      <c r="C49" s="287" t="str">
        <f>'Planilha Orcamentária'!D19</f>
        <v>EXECUÇÃO DE SARJETA DE CONCRETO USINADO, MOLDADA IN LOCO EM TRECHO R M CR 44,49
 ETO, 30 CM BASE X 10 CM ALTURA. AF_06/2016</v>
      </c>
      <c r="D49" s="287"/>
      <c r="E49" s="287"/>
      <c r="F49" s="287"/>
      <c r="G49" s="287"/>
      <c r="H49" s="287"/>
      <c r="I49" s="287"/>
      <c r="J49" s="287"/>
      <c r="K49" s="287"/>
      <c r="L49" s="288"/>
    </row>
    <row r="50" spans="1:12" s="64" customFormat="1" ht="15" customHeight="1">
      <c r="A50" s="134"/>
      <c r="B50" s="65"/>
      <c r="C50" s="63"/>
      <c r="D50" s="63"/>
      <c r="E50" s="63"/>
      <c r="F50" s="63"/>
      <c r="G50" s="63"/>
      <c r="H50" s="63"/>
      <c r="I50" s="63"/>
      <c r="J50" s="63"/>
      <c r="K50" s="63"/>
      <c r="L50" s="133"/>
    </row>
    <row r="51" spans="1:12" s="64" customFormat="1" ht="15" customHeight="1">
      <c r="A51" s="195">
        <v>27.9</v>
      </c>
      <c r="B51" s="195">
        <v>37.5</v>
      </c>
      <c r="C51" s="195">
        <v>33.549999999999997</v>
      </c>
      <c r="D51" s="195">
        <v>7</v>
      </c>
      <c r="E51" s="195">
        <v>8.35</v>
      </c>
      <c r="F51" s="195">
        <v>0</v>
      </c>
      <c r="G51" s="195">
        <v>65.7</v>
      </c>
      <c r="H51" s="195">
        <v>16.3</v>
      </c>
      <c r="I51" s="195">
        <v>21.7</v>
      </c>
      <c r="J51" s="195">
        <v>3.35</v>
      </c>
      <c r="K51" s="213">
        <f>SUM(A51:J51)</f>
        <v>221.35</v>
      </c>
      <c r="L51" s="208"/>
    </row>
    <row r="52" spans="1:12" s="64" customFormat="1" ht="22.8" customHeight="1">
      <c r="A52" s="193"/>
      <c r="B52" s="194"/>
      <c r="C52" s="194"/>
      <c r="D52" s="63"/>
      <c r="E52" s="63"/>
      <c r="F52" s="63"/>
      <c r="G52" s="63"/>
      <c r="H52" s="63"/>
      <c r="I52" s="63"/>
      <c r="J52" s="63"/>
      <c r="K52" s="63"/>
      <c r="L52" s="133"/>
    </row>
    <row r="53" spans="1:12" s="72" customFormat="1">
      <c r="A53" s="135" t="str">
        <f>'Planilha Orcamentária'!A20</f>
        <v>3.0</v>
      </c>
      <c r="B53" s="74"/>
      <c r="C53" s="362" t="str">
        <f>'Planilha Orcamentária'!D20</f>
        <v>SERVIÇOS DE TERRAPLENAGEM</v>
      </c>
      <c r="D53" s="362"/>
      <c r="E53" s="362"/>
      <c r="F53" s="362"/>
      <c r="G53" s="362"/>
      <c r="H53" s="362"/>
      <c r="I53" s="362"/>
      <c r="J53" s="362"/>
      <c r="K53" s="362"/>
      <c r="L53" s="363"/>
    </row>
    <row r="54" spans="1:12" s="47" customFormat="1" ht="16.2">
      <c r="A54" s="114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132"/>
    </row>
    <row r="55" spans="1:12" s="72" customFormat="1" ht="15" customHeight="1">
      <c r="A55" s="122" t="str">
        <f>'Planilha Orcamentária'!A21</f>
        <v>3.1</v>
      </c>
      <c r="B55" s="71" t="str">
        <f>'Planilha Orcamentária'!C21</f>
        <v>RO-41081</v>
      </c>
      <c r="C55" s="287" t="str">
        <f>'Planilha Orcamentária'!D21</f>
        <v>REGULARIZAÇÃO DO SUB-LEITO (PROCTOR NORMAL)</v>
      </c>
      <c r="D55" s="287"/>
      <c r="E55" s="287"/>
      <c r="F55" s="287"/>
      <c r="G55" s="287"/>
      <c r="H55" s="287"/>
      <c r="I55" s="287"/>
      <c r="J55" s="287"/>
      <c r="K55" s="287"/>
      <c r="L55" s="288"/>
    </row>
    <row r="56" spans="1:12" s="58" customFormat="1" ht="16.2"/>
    <row r="57" spans="1:12" s="58" customFormat="1" ht="16.2">
      <c r="A57" s="198" t="s">
        <v>212</v>
      </c>
      <c r="B57" s="196"/>
      <c r="C57" s="206">
        <v>2999.13</v>
      </c>
      <c r="D57" s="199"/>
      <c r="E57" s="196"/>
      <c r="F57" s="196"/>
      <c r="G57" s="196"/>
      <c r="H57" s="196"/>
      <c r="I57" s="196"/>
      <c r="J57" s="196"/>
      <c r="K57" s="196"/>
      <c r="L57" s="197"/>
    </row>
    <row r="58" spans="1:12" s="64" customFormat="1" ht="15" customHeight="1">
      <c r="A58" s="200" t="s">
        <v>213</v>
      </c>
      <c r="B58" s="200"/>
      <c r="C58" s="206">
        <v>278.31</v>
      </c>
      <c r="D58" s="199"/>
      <c r="E58" s="63"/>
      <c r="F58" s="63"/>
      <c r="G58" s="63"/>
      <c r="H58" s="63"/>
      <c r="I58" s="63"/>
      <c r="J58" s="63"/>
      <c r="K58" s="63"/>
      <c r="L58" s="133"/>
    </row>
    <row r="59" spans="1:12" s="64" customFormat="1" ht="15" customHeight="1">
      <c r="A59" s="200" t="s">
        <v>214</v>
      </c>
      <c r="B59" s="200"/>
      <c r="C59" s="206">
        <v>184.56</v>
      </c>
      <c r="D59" s="199"/>
      <c r="E59" s="63"/>
      <c r="F59" s="63"/>
      <c r="G59" s="63"/>
      <c r="H59" s="63"/>
      <c r="I59" s="63"/>
      <c r="J59" s="63"/>
      <c r="K59" s="63"/>
      <c r="L59" s="133"/>
    </row>
    <row r="60" spans="1:12" s="64" customFormat="1" ht="7.95" customHeight="1">
      <c r="A60" s="200"/>
      <c r="B60" s="200"/>
      <c r="C60" s="200"/>
      <c r="D60" s="199"/>
      <c r="E60" s="63"/>
      <c r="F60" s="63"/>
      <c r="G60" s="63"/>
      <c r="H60" s="63"/>
      <c r="I60" s="63"/>
      <c r="J60" s="63"/>
      <c r="K60" s="63"/>
      <c r="L60" s="133"/>
    </row>
    <row r="61" spans="1:12" s="64" customFormat="1" ht="19.95" customHeight="1">
      <c r="A61" s="296" t="s">
        <v>215</v>
      </c>
      <c r="B61" s="296"/>
      <c r="C61" s="207">
        <f>C57-(C58+C59)</f>
        <v>2536.2600000000002</v>
      </c>
      <c r="D61" s="208"/>
      <c r="E61" s="63"/>
      <c r="F61" s="63"/>
      <c r="G61" s="63"/>
      <c r="H61" s="63"/>
      <c r="I61" s="63"/>
      <c r="J61" s="63"/>
      <c r="K61" s="63"/>
      <c r="L61" s="133"/>
    </row>
    <row r="62" spans="1:12" s="58" customFormat="1" ht="262.2" customHeight="1">
      <c r="A62" s="136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37"/>
    </row>
    <row r="63" spans="1:12" s="72" customFormat="1" ht="49.5" customHeight="1">
      <c r="A63" s="122" t="str">
        <f>'Planilha Orcamentária'!A22</f>
        <v>3.2</v>
      </c>
      <c r="B63" s="71" t="str">
        <f>'Planilha Orcamentária'!C22</f>
        <v>RO-43836</v>
      </c>
      <c r="C63" s="287" t="str">
        <f>'Planilha Orcamentária'!D22</f>
        <v>BASE, COM MISTURA NA PISTA, DE BICA CORRIDA MELHORADA COM 2% DE CIMENTO, COMPACTADA NA ENERGIA DO PROCTOR INTERMEDIÁRIO (EXECUÇÃO, INCLUINDO FORNECIMENTO E TRANSPORTE DO CIMENTO, FORNECIMENTO DA BICA CORRIDA, ESPALHAMENTO, UMIDECIMENTO, HOMOGENEIZAÇÃO E COMPACTAÇÃO DA MISTURA; EXCLUI O TRANSPORTE DA BICA CORRIDA)</v>
      </c>
      <c r="D63" s="287"/>
      <c r="E63" s="287"/>
      <c r="F63" s="287"/>
      <c r="G63" s="287"/>
      <c r="H63" s="287"/>
      <c r="I63" s="287"/>
      <c r="J63" s="287"/>
      <c r="K63" s="287"/>
      <c r="L63" s="288"/>
    </row>
    <row r="64" spans="1:12" s="58" customFormat="1" ht="16.2">
      <c r="A64" s="136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37"/>
    </row>
    <row r="65" spans="1:12" s="58" customFormat="1" ht="60" customHeight="1">
      <c r="A65" s="94" t="s">
        <v>216</v>
      </c>
      <c r="B65" s="94" t="s">
        <v>93</v>
      </c>
      <c r="C65" s="291" t="s">
        <v>79</v>
      </c>
      <c r="D65" s="292"/>
      <c r="H65" s="112"/>
      <c r="I65" s="112"/>
      <c r="J65" s="112"/>
      <c r="K65" s="112"/>
      <c r="L65" s="137"/>
    </row>
    <row r="66" spans="1:12" s="58" customFormat="1" ht="16.2">
      <c r="A66" s="90">
        <f>C61</f>
        <v>2536.2600000000002</v>
      </c>
      <c r="B66" s="87">
        <v>0.15</v>
      </c>
      <c r="C66" s="324">
        <f>ROUND((A66*B66),2)</f>
        <v>380.44</v>
      </c>
      <c r="D66" s="325"/>
      <c r="H66" s="112"/>
      <c r="I66" s="112"/>
      <c r="J66" s="112"/>
      <c r="K66" s="112"/>
      <c r="L66" s="137"/>
    </row>
    <row r="67" spans="1:12" s="58" customFormat="1" ht="16.2">
      <c r="A67" s="136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37"/>
    </row>
    <row r="68" spans="1:12" s="72" customFormat="1" ht="16.5" customHeight="1">
      <c r="A68" s="122" t="str">
        <f>'Planilha Orcamentária'!A23</f>
        <v>3.3</v>
      </c>
      <c r="B68" s="71" t="str">
        <f>'Planilha Orcamentária'!C23</f>
        <v>RO-41373</v>
      </c>
      <c r="C68" s="287" t="str">
        <f>'Planilha Orcamentária'!D23</f>
        <v>TRANSPORTE DE MATERIAL DE QUALQUER NATUREZA. DISTÂNCIA MÉDIA DE TRANSPORTE DE 25,10 A 30,00 KM</v>
      </c>
      <c r="D68" s="287"/>
      <c r="E68" s="287"/>
      <c r="F68" s="287"/>
      <c r="G68" s="287"/>
      <c r="H68" s="287"/>
      <c r="I68" s="287"/>
      <c r="J68" s="287"/>
      <c r="K68" s="287"/>
      <c r="L68" s="288"/>
    </row>
    <row r="69" spans="1:12" s="58" customFormat="1" ht="16.2">
      <c r="A69" s="136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37"/>
    </row>
    <row r="70" spans="1:12" s="58" customFormat="1" ht="97.95" customHeight="1">
      <c r="A70" s="279" t="str">
        <f>C65</f>
        <v>VOLUME DA BASE:</v>
      </c>
      <c r="B70" s="279"/>
      <c r="C70" s="94" t="s">
        <v>82</v>
      </c>
      <c r="D70" s="94" t="s">
        <v>102</v>
      </c>
      <c r="E70" s="94" t="s">
        <v>103</v>
      </c>
      <c r="F70" s="94" t="s">
        <v>111</v>
      </c>
      <c r="G70" s="94" t="s">
        <v>100</v>
      </c>
      <c r="I70" s="112"/>
      <c r="J70" s="112"/>
      <c r="K70" s="112"/>
      <c r="L70" s="137"/>
    </row>
    <row r="71" spans="1:12" s="58" customFormat="1" ht="76.2" customHeight="1">
      <c r="A71" s="324">
        <f>C66</f>
        <v>380.44</v>
      </c>
      <c r="B71" s="325"/>
      <c r="C71" s="88">
        <v>27.5</v>
      </c>
      <c r="D71" s="99">
        <v>98</v>
      </c>
      <c r="E71" s="91">
        <f>A71/100*D71</f>
        <v>372.83119999999997</v>
      </c>
      <c r="F71" s="93">
        <v>1.48</v>
      </c>
      <c r="G71" s="100">
        <f>E71*F71*C71</f>
        <v>15174.22984</v>
      </c>
      <c r="H71" s="112"/>
      <c r="I71" s="112"/>
      <c r="J71" s="112"/>
      <c r="K71" s="112"/>
      <c r="L71" s="137"/>
    </row>
    <row r="72" spans="1:12" s="58" customFormat="1" ht="80.400000000000006" customHeight="1">
      <c r="A72" s="136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37"/>
    </row>
    <row r="73" spans="1:12" s="72" customFormat="1" ht="16.5" hidden="1" customHeight="1">
      <c r="A73" s="122" t="e">
        <f>'Planilha Orcamentária'!#REF!</f>
        <v>#REF!</v>
      </c>
      <c r="B73" s="71" t="e">
        <f>'Planilha Orcamentária'!#REF!</f>
        <v>#REF!</v>
      </c>
      <c r="C73" s="287" t="e">
        <f>'Planilha Orcamentária'!#REF!</f>
        <v>#REF!</v>
      </c>
      <c r="D73" s="287"/>
      <c r="E73" s="287"/>
      <c r="F73" s="287"/>
      <c r="G73" s="287"/>
      <c r="H73" s="287"/>
      <c r="I73" s="287"/>
      <c r="J73" s="287"/>
      <c r="K73" s="287"/>
      <c r="L73" s="288"/>
    </row>
    <row r="74" spans="1:12" s="58" customFormat="1" ht="16.2" hidden="1">
      <c r="A74" s="136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37"/>
    </row>
    <row r="75" spans="1:12" s="58" customFormat="1" ht="15" hidden="1" customHeight="1">
      <c r="A75" s="314" t="s">
        <v>107</v>
      </c>
      <c r="B75" s="315"/>
      <c r="C75" s="312" t="s">
        <v>101</v>
      </c>
      <c r="D75" s="360" t="s">
        <v>108</v>
      </c>
      <c r="E75" s="361"/>
      <c r="F75" s="360" t="s">
        <v>110</v>
      </c>
      <c r="G75" s="361"/>
      <c r="J75" s="112"/>
      <c r="K75" s="112"/>
      <c r="L75" s="137"/>
    </row>
    <row r="76" spans="1:12" s="58" customFormat="1" ht="66" hidden="1" customHeight="1">
      <c r="A76" s="316"/>
      <c r="B76" s="317"/>
      <c r="C76" s="313"/>
      <c r="D76" s="111" t="s">
        <v>105</v>
      </c>
      <c r="E76" s="94" t="s">
        <v>104</v>
      </c>
      <c r="F76" s="94" t="s">
        <v>109</v>
      </c>
      <c r="G76" s="94" t="s">
        <v>106</v>
      </c>
      <c r="K76" s="112"/>
      <c r="L76" s="137"/>
    </row>
    <row r="77" spans="1:12" s="58" customFormat="1" ht="16.2" hidden="1">
      <c r="A77" s="324">
        <f>A71</f>
        <v>380.44</v>
      </c>
      <c r="B77" s="325"/>
      <c r="C77" s="88">
        <v>0.7</v>
      </c>
      <c r="D77" s="99">
        <v>67</v>
      </c>
      <c r="E77" s="91">
        <f>A77/100*D77</f>
        <v>254.89479999999998</v>
      </c>
      <c r="F77" s="99">
        <v>33</v>
      </c>
      <c r="G77" s="101">
        <f>A77/100*F77</f>
        <v>125.54519999999999</v>
      </c>
      <c r="K77" s="112"/>
      <c r="L77" s="137"/>
    </row>
    <row r="78" spans="1:12" s="58" customFormat="1" ht="16.2" hidden="1">
      <c r="A78" s="136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37"/>
    </row>
    <row r="79" spans="1:12" s="47" customFormat="1" ht="23.25" customHeight="1">
      <c r="A79" s="122" t="str">
        <f>'Planilha Orcamentária'!A24</f>
        <v>4.0</v>
      </c>
      <c r="B79" s="71"/>
      <c r="C79" s="287" t="str">
        <f>'Planilha Orcamentária'!D24</f>
        <v>SERVIÇOS DE PAVIMENTAÇÃO ASFÁLTICA</v>
      </c>
      <c r="D79" s="287"/>
      <c r="E79" s="287"/>
      <c r="F79" s="287"/>
      <c r="G79" s="287"/>
      <c r="H79" s="287"/>
      <c r="I79" s="287"/>
      <c r="J79" s="287"/>
      <c r="K79" s="287"/>
      <c r="L79" s="288"/>
    </row>
    <row r="80" spans="1:12" s="58" customFormat="1" ht="16.2">
      <c r="A80" s="136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37"/>
    </row>
    <row r="81" spans="1:12" s="72" customFormat="1" ht="18.75" customHeight="1">
      <c r="A81" s="122" t="str">
        <f>'Planilha Orcamentária'!A25</f>
        <v>4.1</v>
      </c>
      <c r="B81" s="71" t="str">
        <f>'Planilha Orcamentária'!C25</f>
        <v>RO-51228</v>
      </c>
      <c r="C81" s="287" t="str">
        <f>'Planilha Orcamentária'!D25</f>
        <v>IMPRIMAÇÃO (EXECUÇÃO E FORNECIMENTO DO MATERIAL BETUMINOSO, EXCLUSIVE TRANSPORTE DO MATERIAL BETUMINOSO)</v>
      </c>
      <c r="D81" s="287"/>
      <c r="E81" s="287"/>
      <c r="F81" s="287"/>
      <c r="G81" s="287"/>
      <c r="H81" s="287"/>
      <c r="I81" s="287"/>
      <c r="J81" s="287"/>
      <c r="K81" s="287"/>
      <c r="L81" s="288"/>
    </row>
    <row r="82" spans="1:12" s="58" customFormat="1" ht="16.2">
      <c r="A82" s="136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37"/>
    </row>
    <row r="83" spans="1:12" s="58" customFormat="1" ht="16.2">
      <c r="A83" s="198" t="s">
        <v>217</v>
      </c>
      <c r="B83" s="112"/>
      <c r="C83" s="206">
        <f>C61</f>
        <v>2536.2600000000002</v>
      </c>
      <c r="D83" s="202"/>
      <c r="E83" s="112"/>
      <c r="F83" s="112"/>
      <c r="G83" s="112"/>
      <c r="H83" s="112"/>
      <c r="I83" s="112"/>
      <c r="J83" s="112"/>
      <c r="K83" s="112"/>
      <c r="L83" s="137"/>
    </row>
    <row r="84" spans="1:12" s="58" customFormat="1" ht="16.2">
      <c r="A84" s="198" t="s">
        <v>218</v>
      </c>
      <c r="B84" s="112"/>
      <c r="C84" s="209">
        <f>K51</f>
        <v>221.35</v>
      </c>
      <c r="D84" s="201" t="s">
        <v>220</v>
      </c>
      <c r="E84" s="209">
        <v>0.3</v>
      </c>
      <c r="F84" s="204" t="s">
        <v>221</v>
      </c>
      <c r="G84" s="206">
        <f>C84*E84</f>
        <v>66.405000000000001</v>
      </c>
      <c r="H84" s="202"/>
      <c r="I84" s="112"/>
      <c r="J84" s="112"/>
      <c r="K84" s="112"/>
      <c r="L84" s="137"/>
    </row>
    <row r="85" spans="1:12" s="58" customFormat="1" ht="7.95" customHeight="1">
      <c r="A85" s="199"/>
      <c r="B85" s="112"/>
      <c r="C85" s="203"/>
      <c r="D85" s="201"/>
      <c r="E85" s="205"/>
      <c r="F85" s="204"/>
      <c r="G85" s="205"/>
      <c r="H85" s="202"/>
      <c r="I85" s="112"/>
      <c r="J85" s="112"/>
      <c r="K85" s="112"/>
      <c r="L85" s="137"/>
    </row>
    <row r="86" spans="1:12" s="58" customFormat="1" ht="19.95" customHeight="1">
      <c r="A86" s="298" t="s">
        <v>219</v>
      </c>
      <c r="B86" s="298"/>
      <c r="C86" s="207">
        <f>C83-G84</f>
        <v>2469.855</v>
      </c>
      <c r="D86" s="208"/>
      <c r="E86" s="112"/>
      <c r="F86" s="112"/>
      <c r="G86" s="112"/>
      <c r="H86" s="112"/>
      <c r="I86" s="112"/>
      <c r="J86" s="112"/>
      <c r="K86" s="112"/>
      <c r="L86" s="137"/>
    </row>
    <row r="87" spans="1:12" s="58" customFormat="1" ht="16.2">
      <c r="A87" s="136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37"/>
    </row>
    <row r="88" spans="1:12" s="72" customFormat="1" ht="18" customHeight="1">
      <c r="A88" s="122" t="str">
        <f>'Planilha Orcamentária'!A26</f>
        <v>4.2</v>
      </c>
      <c r="B88" s="71" t="str">
        <f>'Planilha Orcamentária'!C26</f>
        <v>RO-41376</v>
      </c>
      <c r="C88" s="287" t="str">
        <f>'Planilha Orcamentária'!D26</f>
        <v>TRANSPORTE DE MATERIAL DE QUALQUER NATUREZA. DISTÂNCIA MÉDIA DE TRANSPORTE &gt;= 50,10 KM (PINTURA DE LIGAÇÃO)</v>
      </c>
      <c r="D88" s="287"/>
      <c r="E88" s="287"/>
      <c r="F88" s="287"/>
      <c r="G88" s="287"/>
      <c r="H88" s="287"/>
      <c r="I88" s="287"/>
      <c r="J88" s="287"/>
      <c r="K88" s="287"/>
      <c r="L88" s="288"/>
    </row>
    <row r="89" spans="1:12" s="58" customFormat="1" ht="16.2">
      <c r="A89" s="136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37"/>
    </row>
    <row r="90" spans="1:12" s="58" customFormat="1" ht="106.2" customHeight="1">
      <c r="A90" s="94" t="str">
        <f>A86</f>
        <v xml:space="preserve">ÁREA DE IMPRIMAÇÃO </v>
      </c>
      <c r="B90" s="94" t="s">
        <v>82</v>
      </c>
      <c r="C90" s="94" t="s">
        <v>75</v>
      </c>
      <c r="D90" s="94" t="s">
        <v>78</v>
      </c>
      <c r="E90" s="112"/>
      <c r="F90" s="112"/>
      <c r="G90" s="112"/>
      <c r="H90" s="112"/>
      <c r="I90" s="112"/>
      <c r="J90" s="112"/>
      <c r="K90" s="112"/>
      <c r="L90" s="137"/>
    </row>
    <row r="91" spans="1:12" s="58" customFormat="1" ht="79.2" customHeight="1">
      <c r="A91" s="90">
        <f>C86</f>
        <v>2469.855</v>
      </c>
      <c r="B91" s="88">
        <v>352</v>
      </c>
      <c r="C91" s="68">
        <v>1.1999999999999999E-3</v>
      </c>
      <c r="D91" s="89">
        <f>ROUND((A91*B91*C91),2)</f>
        <v>1043.27</v>
      </c>
      <c r="E91" s="112"/>
      <c r="F91" s="112"/>
      <c r="G91" s="112"/>
      <c r="H91" s="112"/>
      <c r="I91" s="112"/>
      <c r="J91" s="112"/>
      <c r="K91" s="112"/>
      <c r="L91" s="137"/>
    </row>
    <row r="92" spans="1:12" s="58" customFormat="1" ht="105.6" customHeight="1">
      <c r="A92" s="136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37"/>
    </row>
    <row r="93" spans="1:12" s="72" customFormat="1" ht="18" customHeight="1">
      <c r="A93" s="122" t="str">
        <f>'Planilha Orcamentária'!A27</f>
        <v>4.3</v>
      </c>
      <c r="B93" s="71" t="str">
        <f>'Planilha Orcamentária'!C27</f>
        <v>RO-51229</v>
      </c>
      <c r="C93" s="287" t="str">
        <f>'Planilha Orcamentária'!D27</f>
        <v>PINTURA DE LIGAÇÃO (EXECUÇÃO E FORNECIMENTO DO MATERIAL BETUMINOSO, EXCLUSIVE TRANSPORTE DO MATERIAL BETUMINOSO)</v>
      </c>
      <c r="D93" s="287"/>
      <c r="E93" s="287"/>
      <c r="F93" s="287"/>
      <c r="G93" s="287"/>
      <c r="H93" s="287"/>
      <c r="I93" s="287"/>
      <c r="J93" s="287"/>
      <c r="K93" s="287"/>
      <c r="L93" s="288"/>
    </row>
    <row r="94" spans="1:12" s="58" customFormat="1" ht="16.2">
      <c r="A94" s="136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37"/>
    </row>
    <row r="95" spans="1:12" s="58" customFormat="1" ht="16.2">
      <c r="A95" s="318" t="s">
        <v>149</v>
      </c>
      <c r="B95" s="319"/>
      <c r="C95" s="322">
        <f>A91</f>
        <v>2469.855</v>
      </c>
      <c r="D95" s="112"/>
      <c r="E95" s="112"/>
      <c r="F95" s="112"/>
      <c r="G95" s="112"/>
      <c r="H95" s="112"/>
      <c r="I95" s="112"/>
      <c r="J95" s="112"/>
      <c r="K95" s="112"/>
      <c r="L95" s="137"/>
    </row>
    <row r="96" spans="1:12" s="86" customFormat="1" ht="26.25" customHeight="1">
      <c r="A96" s="320"/>
      <c r="B96" s="321"/>
      <c r="C96" s="323"/>
      <c r="D96" s="112"/>
      <c r="E96" s="85"/>
      <c r="F96" s="85"/>
      <c r="G96" s="85"/>
      <c r="H96" s="85"/>
      <c r="I96" s="85"/>
      <c r="J96" s="85"/>
      <c r="K96" s="85"/>
      <c r="L96" s="138"/>
    </row>
    <row r="97" spans="1:12" s="58" customFormat="1" ht="16.2">
      <c r="A97" s="136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37"/>
    </row>
    <row r="98" spans="1:12" s="72" customFormat="1" ht="18" customHeight="1">
      <c r="A98" s="122" t="str">
        <f>'Planilha Orcamentária'!A28</f>
        <v>4.4</v>
      </c>
      <c r="B98" s="71" t="str">
        <f>'Planilha Orcamentária'!C28</f>
        <v>RO-41376</v>
      </c>
      <c r="C98" s="287" t="str">
        <f>'Planilha Orcamentária'!D28</f>
        <v>TRANSPORTE DE MATERIAL DE QUALQUER NATUREZA. DISTÂNCIA MÉDIA DE TRANSPORTE &gt;= 50,10 KM (PINTURA DE LIGAÇÃO)</v>
      </c>
      <c r="D98" s="287"/>
      <c r="E98" s="287"/>
      <c r="F98" s="287"/>
      <c r="G98" s="287"/>
      <c r="H98" s="287"/>
      <c r="I98" s="287"/>
      <c r="J98" s="287"/>
      <c r="K98" s="287"/>
      <c r="L98" s="288"/>
    </row>
    <row r="99" spans="1:12" s="58" customFormat="1" ht="16.2">
      <c r="A99" s="136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37"/>
    </row>
    <row r="100" spans="1:12" s="58" customFormat="1" ht="31.5" customHeight="1">
      <c r="A100" s="94" t="s">
        <v>81</v>
      </c>
      <c r="B100" s="94" t="s">
        <v>82</v>
      </c>
      <c r="C100" s="94" t="s">
        <v>83</v>
      </c>
      <c r="D100" s="94" t="s">
        <v>78</v>
      </c>
      <c r="E100" s="112"/>
      <c r="F100" s="112"/>
      <c r="G100" s="112"/>
      <c r="H100" s="112"/>
      <c r="I100" s="112"/>
      <c r="J100" s="112"/>
      <c r="K100" s="112"/>
      <c r="L100" s="137"/>
    </row>
    <row r="101" spans="1:12" s="58" customFormat="1" ht="16.2">
      <c r="A101" s="90">
        <f>C95</f>
        <v>2469.855</v>
      </c>
      <c r="B101" s="88">
        <f>B91</f>
        <v>352</v>
      </c>
      <c r="C101" s="95">
        <v>5.0000000000000001E-4</v>
      </c>
      <c r="D101" s="89">
        <f>ROUND((A101*B101*C101),2)</f>
        <v>434.69</v>
      </c>
      <c r="E101" s="112"/>
      <c r="F101" s="112"/>
      <c r="G101" s="112"/>
      <c r="H101" s="112"/>
      <c r="I101" s="112"/>
      <c r="J101" s="112"/>
      <c r="K101" s="112"/>
      <c r="L101" s="137"/>
    </row>
    <row r="102" spans="1:12" s="58" customFormat="1" ht="16.2">
      <c r="A102" s="136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37"/>
    </row>
    <row r="103" spans="1:12" s="58" customFormat="1" ht="34.5" customHeight="1">
      <c r="A103" s="122" t="str">
        <f>'Planilha Orcamentária'!A29</f>
        <v>4.5</v>
      </c>
      <c r="B103" s="71" t="str">
        <f>'Planilha Orcamentária'!C29</f>
        <v xml:space="preserve">ED-7623 </v>
      </c>
      <c r="C103" s="287" t="str">
        <f>'Planilha Orcamentária'!D29</f>
        <v>EXECUÇÃO E APLICAÇÃO DE CONCRETO BETUMINOSO USINADO A QUENTE (CBUQ), MASSA COMERCIAL, INCLUINDO FORNECIMENTO E TRANSPORTE DOS AGREGADOS E MATERIAL BETUMINOSO, EXCLUSIVE TRANSPORTE DA MASSA ASFÁLTICA ATÉ A PISTA</v>
      </c>
      <c r="D103" s="287"/>
      <c r="E103" s="287"/>
      <c r="F103" s="287"/>
      <c r="G103" s="287"/>
      <c r="H103" s="287"/>
      <c r="I103" s="287"/>
      <c r="J103" s="287"/>
      <c r="K103" s="287"/>
      <c r="L103" s="288"/>
    </row>
    <row r="104" spans="1:12" s="58" customFormat="1" ht="16.2">
      <c r="A104" s="136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37"/>
    </row>
    <row r="105" spans="1:12" s="58" customFormat="1" ht="39.75" customHeight="1">
      <c r="A105" s="94" t="s">
        <v>74</v>
      </c>
      <c r="B105" s="94" t="s">
        <v>84</v>
      </c>
      <c r="C105" s="94" t="s">
        <v>85</v>
      </c>
      <c r="D105" s="112"/>
      <c r="E105" s="112"/>
      <c r="F105" s="112"/>
      <c r="G105" s="112"/>
      <c r="H105" s="112"/>
      <c r="I105" s="112"/>
      <c r="J105" s="112"/>
      <c r="K105" s="112"/>
      <c r="L105" s="137"/>
    </row>
    <row r="106" spans="1:12" s="58" customFormat="1" ht="16.2">
      <c r="A106" s="90">
        <f>A101</f>
        <v>2469.855</v>
      </c>
      <c r="B106" s="97">
        <v>3.5000000000000003E-2</v>
      </c>
      <c r="C106" s="91">
        <f>(A106*B106)</f>
        <v>86.444925000000012</v>
      </c>
      <c r="D106" s="112"/>
      <c r="E106" s="112"/>
      <c r="F106" s="112"/>
      <c r="G106" s="112"/>
      <c r="H106" s="112"/>
      <c r="I106" s="112"/>
      <c r="J106" s="112"/>
      <c r="K106" s="112"/>
      <c r="L106" s="137"/>
    </row>
    <row r="107" spans="1:12" s="58" customFormat="1" ht="16.2">
      <c r="A107" s="136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37"/>
    </row>
    <row r="108" spans="1:12" s="58" customFormat="1" ht="18.75" customHeight="1">
      <c r="A108" s="122" t="str">
        <f>'Planilha Orcamentária'!A30</f>
        <v>4.6</v>
      </c>
      <c r="B108" s="71" t="str">
        <f>'Planilha Orcamentária'!C30</f>
        <v>RO-14038</v>
      </c>
      <c r="C108" s="287" t="str">
        <f>'Planilha Orcamentária'!D30</f>
        <v>TRANSPORTE DE CONCRETO BETUMINOSO USINADO A QUENTE. DISTÂNCIA MÉDIA DE TRANSPORTE &gt; 50,00 KM (VOLUME COMPACTADO)</v>
      </c>
      <c r="D108" s="287"/>
      <c r="E108" s="287"/>
      <c r="F108" s="287"/>
      <c r="G108" s="287"/>
      <c r="H108" s="287"/>
      <c r="I108" s="287"/>
      <c r="J108" s="287"/>
      <c r="K108" s="287"/>
      <c r="L108" s="288"/>
    </row>
    <row r="109" spans="1:12" s="58" customFormat="1" ht="16.2">
      <c r="A109" s="136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37"/>
    </row>
    <row r="110" spans="1:12" s="58" customFormat="1" ht="69" customHeight="1">
      <c r="A110" s="94" t="s">
        <v>85</v>
      </c>
      <c r="B110" s="94" t="s">
        <v>82</v>
      </c>
      <c r="C110" s="94" t="s">
        <v>78</v>
      </c>
      <c r="D110" s="112"/>
      <c r="E110" s="112"/>
      <c r="F110" s="112"/>
      <c r="G110" s="112"/>
      <c r="H110" s="112"/>
      <c r="I110" s="112"/>
      <c r="J110" s="112"/>
      <c r="K110" s="112"/>
      <c r="L110" s="137"/>
    </row>
    <row r="111" spans="1:12" s="58" customFormat="1" ht="58.2" customHeight="1">
      <c r="A111" s="91">
        <f>C106</f>
        <v>86.444925000000012</v>
      </c>
      <c r="B111" s="88">
        <v>145</v>
      </c>
      <c r="C111" s="92">
        <f>A111*B111</f>
        <v>12534.514125000002</v>
      </c>
      <c r="D111" s="112"/>
      <c r="E111" s="112"/>
      <c r="F111" s="112"/>
      <c r="G111" s="112"/>
      <c r="H111" s="112"/>
      <c r="I111" s="112"/>
      <c r="J111" s="112"/>
      <c r="K111" s="112"/>
      <c r="L111" s="137"/>
    </row>
    <row r="112" spans="1:12" s="58" customFormat="1" ht="137.4" customHeight="1">
      <c r="A112" s="136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37"/>
    </row>
    <row r="113" spans="1:12" s="58" customFormat="1" ht="18.75" customHeight="1">
      <c r="A113" s="122" t="str">
        <f>'Planilha Orcamentária'!A31</f>
        <v>5.0</v>
      </c>
      <c r="B113" s="71"/>
      <c r="C113" s="287" t="str">
        <f>'Planilha Orcamentária'!D31</f>
        <v>SINALIZAÇÃO VIÁRIA HORIZONTAL E VERTICAL</v>
      </c>
      <c r="D113" s="287"/>
      <c r="E113" s="287"/>
      <c r="F113" s="287"/>
      <c r="G113" s="287"/>
      <c r="H113" s="287"/>
      <c r="I113" s="287"/>
      <c r="J113" s="287"/>
      <c r="K113" s="287"/>
      <c r="L113" s="288"/>
    </row>
    <row r="114" spans="1:12" s="58" customFormat="1" ht="16.2">
      <c r="A114" s="136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37"/>
    </row>
    <row r="115" spans="1:12" s="58" customFormat="1" ht="30" customHeight="1">
      <c r="A115" s="122" t="str">
        <f>'Planilha Orcamentária'!A32</f>
        <v>5.1</v>
      </c>
      <c r="B115" s="71" t="str">
        <f>'Planilha Orcamentária'!C32</f>
        <v>RO-41237</v>
      </c>
      <c r="C115" s="287" t="str">
        <f>'Planilha Orcamentária'!D32</f>
        <v>LINHAS DE RESINA ACRILICA DE 0,6MM DE ESPESSURA E LARGURA = 0,10M (EXECUÇÃO, INCLUINDO PRÉ-MARCAÇÃO, FORNECIMENTO E TRANSPORTE DE TODOS OS MATERIAIS)</v>
      </c>
      <c r="D115" s="287"/>
      <c r="E115" s="287"/>
      <c r="F115" s="287"/>
      <c r="G115" s="287"/>
      <c r="H115" s="287"/>
      <c r="I115" s="287"/>
      <c r="J115" s="287"/>
      <c r="K115" s="287"/>
      <c r="L115" s="288"/>
    </row>
    <row r="116" spans="1:12" s="58" customFormat="1" ht="7.8" customHeight="1">
      <c r="A116" s="136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37"/>
    </row>
    <row r="117" spans="1:12" s="58" customFormat="1" ht="43.5" customHeight="1">
      <c r="A117" s="70" t="s">
        <v>90</v>
      </c>
      <c r="B117" s="305" t="s">
        <v>92</v>
      </c>
      <c r="C117" s="305"/>
      <c r="D117" s="70" t="s">
        <v>89</v>
      </c>
      <c r="G117" s="70" t="s">
        <v>90</v>
      </c>
      <c r="H117" s="305" t="s">
        <v>92</v>
      </c>
      <c r="I117" s="305"/>
      <c r="J117" s="70" t="s">
        <v>89</v>
      </c>
      <c r="K117" s="112"/>
      <c r="L117" s="137"/>
    </row>
    <row r="118" spans="1:12" s="58" customFormat="1" ht="16.2" customHeight="1">
      <c r="A118" s="87">
        <v>28.5</v>
      </c>
      <c r="B118" s="279">
        <v>1</v>
      </c>
      <c r="C118" s="279"/>
      <c r="D118" s="87">
        <f t="shared" ref="D118:D137" si="0">A118*B118</f>
        <v>28.5</v>
      </c>
      <c r="E118" s="280" t="s">
        <v>259</v>
      </c>
      <c r="G118" s="87">
        <v>3.7</v>
      </c>
      <c r="H118" s="279">
        <v>1</v>
      </c>
      <c r="I118" s="279"/>
      <c r="J118" s="87">
        <f t="shared" ref="J118:J129" si="1">G118*H118</f>
        <v>3.7</v>
      </c>
      <c r="K118" s="293" t="s">
        <v>263</v>
      </c>
      <c r="L118" s="137"/>
    </row>
    <row r="119" spans="1:12" s="58" customFormat="1" ht="16.2">
      <c r="A119" s="87">
        <v>35.85</v>
      </c>
      <c r="B119" s="279">
        <v>1</v>
      </c>
      <c r="C119" s="279"/>
      <c r="D119" s="87">
        <f t="shared" si="0"/>
        <v>35.85</v>
      </c>
      <c r="E119" s="281"/>
      <c r="G119" s="87">
        <v>5.9</v>
      </c>
      <c r="H119" s="279">
        <v>1</v>
      </c>
      <c r="I119" s="279"/>
      <c r="J119" s="87">
        <f t="shared" si="1"/>
        <v>5.9</v>
      </c>
      <c r="K119" s="294"/>
      <c r="L119" s="137"/>
    </row>
    <row r="120" spans="1:12" s="58" customFormat="1" ht="16.2">
      <c r="A120" s="87">
        <v>34.549999999999997</v>
      </c>
      <c r="B120" s="279">
        <v>1</v>
      </c>
      <c r="C120" s="279"/>
      <c r="D120" s="87">
        <f t="shared" si="0"/>
        <v>34.549999999999997</v>
      </c>
      <c r="E120" s="281"/>
      <c r="G120" s="87">
        <v>3.2</v>
      </c>
      <c r="H120" s="279">
        <v>1</v>
      </c>
      <c r="I120" s="279"/>
      <c r="J120" s="87">
        <f t="shared" si="1"/>
        <v>3.2</v>
      </c>
      <c r="K120" s="294"/>
      <c r="L120" s="137"/>
    </row>
    <row r="121" spans="1:12" s="58" customFormat="1" ht="16.2">
      <c r="A121" s="87">
        <v>8.35</v>
      </c>
      <c r="B121" s="279">
        <v>1</v>
      </c>
      <c r="C121" s="279"/>
      <c r="D121" s="87">
        <f t="shared" si="0"/>
        <v>8.35</v>
      </c>
      <c r="E121" s="281"/>
      <c r="G121" s="87">
        <v>6</v>
      </c>
      <c r="H121" s="279">
        <v>1</v>
      </c>
      <c r="I121" s="279"/>
      <c r="J121" s="87">
        <f t="shared" si="1"/>
        <v>6</v>
      </c>
      <c r="K121" s="294"/>
      <c r="L121" s="137"/>
    </row>
    <row r="122" spans="1:12" s="58" customFormat="1" ht="16.2">
      <c r="A122" s="87">
        <v>65.900000000000006</v>
      </c>
      <c r="B122" s="279">
        <v>1</v>
      </c>
      <c r="C122" s="279"/>
      <c r="D122" s="87">
        <f t="shared" si="0"/>
        <v>65.900000000000006</v>
      </c>
      <c r="E122" s="281"/>
      <c r="G122" s="87">
        <v>3.25</v>
      </c>
      <c r="H122" s="279">
        <v>1</v>
      </c>
      <c r="I122" s="279"/>
      <c r="J122" s="87">
        <f t="shared" si="1"/>
        <v>3.25</v>
      </c>
      <c r="K122" s="294"/>
      <c r="L122" s="137"/>
    </row>
    <row r="123" spans="1:12" s="58" customFormat="1" ht="16.2">
      <c r="A123" s="87">
        <v>36.450000000000003</v>
      </c>
      <c r="B123" s="279">
        <v>1</v>
      </c>
      <c r="C123" s="279"/>
      <c r="D123" s="87">
        <f t="shared" si="0"/>
        <v>36.450000000000003</v>
      </c>
      <c r="E123" s="281"/>
      <c r="G123" s="87">
        <v>5.0999999999999996</v>
      </c>
      <c r="H123" s="279">
        <v>1</v>
      </c>
      <c r="I123" s="279"/>
      <c r="J123" s="87">
        <f t="shared" si="1"/>
        <v>5.0999999999999996</v>
      </c>
      <c r="K123" s="294"/>
      <c r="L123" s="137"/>
    </row>
    <row r="124" spans="1:12" s="58" customFormat="1" ht="16.2">
      <c r="A124" s="87">
        <v>20</v>
      </c>
      <c r="B124" s="279">
        <v>1</v>
      </c>
      <c r="C124" s="279"/>
      <c r="D124" s="87">
        <f t="shared" si="0"/>
        <v>20</v>
      </c>
      <c r="E124" s="281"/>
      <c r="G124" s="87">
        <v>3.4</v>
      </c>
      <c r="H124" s="279">
        <v>1</v>
      </c>
      <c r="I124" s="279"/>
      <c r="J124" s="87">
        <f t="shared" si="1"/>
        <v>3.4</v>
      </c>
      <c r="K124" s="295"/>
      <c r="L124" s="137"/>
    </row>
    <row r="125" spans="1:12" s="58" customFormat="1" ht="16.2">
      <c r="A125" s="87">
        <v>7.95</v>
      </c>
      <c r="B125" s="279">
        <v>2</v>
      </c>
      <c r="C125" s="279"/>
      <c r="D125" s="87">
        <f t="shared" si="0"/>
        <v>15.9</v>
      </c>
      <c r="E125" s="281"/>
      <c r="G125" s="87">
        <v>22.95</v>
      </c>
      <c r="H125" s="279">
        <v>1</v>
      </c>
      <c r="I125" s="279"/>
      <c r="J125" s="87">
        <f t="shared" si="1"/>
        <v>22.95</v>
      </c>
      <c r="K125" s="293" t="s">
        <v>261</v>
      </c>
      <c r="L125" s="137"/>
    </row>
    <row r="126" spans="1:12" s="58" customFormat="1" ht="16.2">
      <c r="A126" s="87">
        <v>18.7</v>
      </c>
      <c r="B126" s="279">
        <v>1</v>
      </c>
      <c r="C126" s="279"/>
      <c r="D126" s="87">
        <f t="shared" si="0"/>
        <v>18.7</v>
      </c>
      <c r="E126" s="281"/>
      <c r="G126" s="87">
        <v>3.95</v>
      </c>
      <c r="H126" s="279">
        <v>1</v>
      </c>
      <c r="I126" s="279"/>
      <c r="J126" s="87">
        <f t="shared" si="1"/>
        <v>3.95</v>
      </c>
      <c r="K126" s="294"/>
      <c r="L126" s="137"/>
    </row>
    <row r="127" spans="1:12" s="58" customFormat="1" ht="16.2">
      <c r="A127" s="87">
        <v>37.9</v>
      </c>
      <c r="B127" s="279">
        <v>1</v>
      </c>
      <c r="C127" s="279"/>
      <c r="D127" s="87">
        <f t="shared" si="0"/>
        <v>37.9</v>
      </c>
      <c r="E127" s="281"/>
      <c r="G127" s="87">
        <v>16.5</v>
      </c>
      <c r="H127" s="279">
        <v>1</v>
      </c>
      <c r="I127" s="279"/>
      <c r="J127" s="87">
        <f t="shared" si="1"/>
        <v>16.5</v>
      </c>
      <c r="K127" s="294"/>
      <c r="L127" s="137"/>
    </row>
    <row r="128" spans="1:12" s="58" customFormat="1" ht="16.2">
      <c r="A128" s="87">
        <v>6.6</v>
      </c>
      <c r="B128" s="279">
        <v>1</v>
      </c>
      <c r="C128" s="279"/>
      <c r="D128" s="87">
        <f t="shared" si="0"/>
        <v>6.6</v>
      </c>
      <c r="E128" s="281"/>
      <c r="G128" s="87">
        <v>5.5</v>
      </c>
      <c r="H128" s="279">
        <v>1</v>
      </c>
      <c r="I128" s="279"/>
      <c r="J128" s="87">
        <f t="shared" si="1"/>
        <v>5.5</v>
      </c>
      <c r="K128" s="294"/>
      <c r="L128" s="137"/>
    </row>
    <row r="129" spans="1:12" s="58" customFormat="1" ht="16.2">
      <c r="A129" s="87">
        <v>132.1</v>
      </c>
      <c r="B129" s="279">
        <v>1</v>
      </c>
      <c r="C129" s="279"/>
      <c r="D129" s="87">
        <f t="shared" si="0"/>
        <v>132.1</v>
      </c>
      <c r="E129" s="282"/>
      <c r="G129" s="87">
        <v>6.3</v>
      </c>
      <c r="H129" s="279">
        <v>1</v>
      </c>
      <c r="I129" s="279"/>
      <c r="J129" s="87">
        <f t="shared" si="1"/>
        <v>6.3</v>
      </c>
      <c r="K129" s="295"/>
      <c r="L129" s="137"/>
    </row>
    <row r="130" spans="1:12" s="58" customFormat="1" ht="16.2">
      <c r="A130" s="87" t="s">
        <v>258</v>
      </c>
      <c r="B130" s="279">
        <v>1</v>
      </c>
      <c r="C130" s="279"/>
      <c r="D130" s="87">
        <f>2*3.14159*(9.4)</f>
        <v>59.061892</v>
      </c>
      <c r="E130" s="280" t="s">
        <v>260</v>
      </c>
      <c r="G130" s="87">
        <v>74</v>
      </c>
      <c r="H130" s="297">
        <v>0.5</v>
      </c>
      <c r="I130" s="297"/>
      <c r="J130" s="87">
        <f t="shared" ref="J130:J133" si="2">G130*H130</f>
        <v>37</v>
      </c>
      <c r="K130" s="293" t="s">
        <v>262</v>
      </c>
      <c r="L130" s="137"/>
    </row>
    <row r="131" spans="1:12" s="58" customFormat="1" ht="16.2">
      <c r="A131" s="87">
        <v>3.25</v>
      </c>
      <c r="B131" s="279">
        <v>1</v>
      </c>
      <c r="C131" s="279"/>
      <c r="D131" s="87">
        <f t="shared" si="0"/>
        <v>3.25</v>
      </c>
      <c r="E131" s="281"/>
      <c r="G131" s="87">
        <v>40</v>
      </c>
      <c r="H131" s="297">
        <v>0.5</v>
      </c>
      <c r="I131" s="297"/>
      <c r="J131" s="87">
        <f t="shared" si="2"/>
        <v>20</v>
      </c>
      <c r="K131" s="294"/>
      <c r="L131" s="137"/>
    </row>
    <row r="132" spans="1:12" s="58" customFormat="1" ht="16.2">
      <c r="A132" s="87">
        <v>5.2</v>
      </c>
      <c r="B132" s="279">
        <v>1</v>
      </c>
      <c r="C132" s="279"/>
      <c r="D132" s="87">
        <f t="shared" si="0"/>
        <v>5.2</v>
      </c>
      <c r="E132" s="281"/>
      <c r="G132" s="87">
        <v>40.65</v>
      </c>
      <c r="H132" s="297">
        <v>0.5</v>
      </c>
      <c r="I132" s="297"/>
      <c r="J132" s="87">
        <f t="shared" si="2"/>
        <v>20.324999999999999</v>
      </c>
      <c r="K132" s="294"/>
      <c r="L132" s="137"/>
    </row>
    <row r="133" spans="1:12" s="58" customFormat="1" ht="16.2">
      <c r="A133" s="87">
        <v>15.3</v>
      </c>
      <c r="B133" s="279">
        <v>1</v>
      </c>
      <c r="C133" s="279"/>
      <c r="D133" s="87">
        <f t="shared" si="0"/>
        <v>15.3</v>
      </c>
      <c r="E133" s="281"/>
      <c r="G133" s="87">
        <v>20</v>
      </c>
      <c r="H133" s="297">
        <v>0.5</v>
      </c>
      <c r="I133" s="297"/>
      <c r="J133" s="87">
        <f t="shared" si="2"/>
        <v>10</v>
      </c>
      <c r="K133" s="295"/>
      <c r="L133" s="137"/>
    </row>
    <row r="134" spans="1:12" s="58" customFormat="1" ht="16.2">
      <c r="A134" s="87">
        <v>61.7</v>
      </c>
      <c r="B134" s="279">
        <v>1</v>
      </c>
      <c r="C134" s="279"/>
      <c r="D134" s="87">
        <f t="shared" si="0"/>
        <v>61.7</v>
      </c>
      <c r="E134" s="281"/>
      <c r="G134" s="306" t="s">
        <v>244</v>
      </c>
      <c r="H134" s="307"/>
      <c r="I134" s="308"/>
      <c r="J134" s="225">
        <f>SUM(D118:D142,J118:J133)</f>
        <v>867.08689200000026</v>
      </c>
      <c r="K134" s="112"/>
      <c r="L134" s="137"/>
    </row>
    <row r="135" spans="1:12" s="58" customFormat="1" ht="16.2">
      <c r="A135" s="87">
        <v>5.6</v>
      </c>
      <c r="B135" s="279">
        <v>1</v>
      </c>
      <c r="C135" s="279"/>
      <c r="D135" s="87">
        <f t="shared" si="0"/>
        <v>5.6</v>
      </c>
      <c r="E135" s="281"/>
      <c r="H135" s="112"/>
      <c r="I135" s="112"/>
      <c r="J135" s="112"/>
      <c r="K135" s="112"/>
      <c r="L135" s="137"/>
    </row>
    <row r="136" spans="1:12" s="58" customFormat="1" ht="16.2">
      <c r="A136" s="87">
        <v>56.75</v>
      </c>
      <c r="B136" s="279">
        <v>1</v>
      </c>
      <c r="C136" s="279"/>
      <c r="D136" s="87">
        <f t="shared" si="0"/>
        <v>56.75</v>
      </c>
      <c r="E136" s="281"/>
      <c r="H136" s="112"/>
      <c r="I136" s="112"/>
      <c r="J136" s="112"/>
      <c r="K136" s="112"/>
      <c r="L136" s="137"/>
    </row>
    <row r="137" spans="1:12" s="58" customFormat="1" ht="16.2">
      <c r="A137" s="87">
        <v>15.1</v>
      </c>
      <c r="B137" s="279">
        <v>1</v>
      </c>
      <c r="C137" s="279"/>
      <c r="D137" s="87">
        <f t="shared" si="0"/>
        <v>15.1</v>
      </c>
      <c r="E137" s="281"/>
      <c r="H137" s="112"/>
      <c r="I137" s="112"/>
      <c r="J137" s="112"/>
      <c r="K137" s="112"/>
      <c r="L137" s="137"/>
    </row>
    <row r="138" spans="1:12" s="58" customFormat="1" ht="16.2">
      <c r="A138" s="87">
        <v>5.85</v>
      </c>
      <c r="B138" s="279">
        <v>1</v>
      </c>
      <c r="C138" s="279"/>
      <c r="D138" s="87">
        <f t="shared" ref="D138:D142" si="3">A138*B138</f>
        <v>5.85</v>
      </c>
      <c r="E138" s="281"/>
      <c r="H138" s="112"/>
      <c r="I138" s="112"/>
      <c r="J138" s="112"/>
      <c r="K138" s="112"/>
      <c r="L138" s="137"/>
    </row>
    <row r="139" spans="1:12" s="58" customFormat="1" ht="16.2">
      <c r="A139" s="87">
        <v>10.35</v>
      </c>
      <c r="B139" s="279">
        <v>1</v>
      </c>
      <c r="C139" s="279"/>
      <c r="D139" s="87">
        <f t="shared" si="3"/>
        <v>10.35</v>
      </c>
      <c r="E139" s="281"/>
      <c r="H139" s="112"/>
      <c r="I139" s="112"/>
      <c r="J139" s="112"/>
      <c r="K139" s="112"/>
      <c r="L139" s="137"/>
    </row>
    <row r="140" spans="1:12" s="58" customFormat="1" ht="16.2">
      <c r="A140" s="87">
        <v>3.2</v>
      </c>
      <c r="B140" s="279">
        <v>1</v>
      </c>
      <c r="C140" s="279"/>
      <c r="D140" s="87">
        <f t="shared" si="3"/>
        <v>3.2</v>
      </c>
      <c r="E140" s="281"/>
      <c r="H140" s="112"/>
      <c r="I140" s="112"/>
      <c r="J140" s="112"/>
      <c r="K140" s="112"/>
      <c r="L140" s="137"/>
    </row>
    <row r="141" spans="1:12" s="58" customFormat="1" ht="16.2">
      <c r="A141" s="87">
        <v>2.95</v>
      </c>
      <c r="B141" s="279">
        <v>1</v>
      </c>
      <c r="C141" s="279"/>
      <c r="D141" s="87">
        <f t="shared" si="3"/>
        <v>2.95</v>
      </c>
      <c r="E141" s="281"/>
      <c r="H141" s="112"/>
      <c r="I141" s="112"/>
      <c r="J141" s="112"/>
      <c r="K141" s="112"/>
      <c r="L141" s="137"/>
    </row>
    <row r="142" spans="1:12" s="58" customFormat="1" ht="16.2">
      <c r="A142" s="87">
        <v>8.9</v>
      </c>
      <c r="B142" s="279">
        <v>1</v>
      </c>
      <c r="C142" s="279"/>
      <c r="D142" s="87">
        <f t="shared" si="3"/>
        <v>8.9</v>
      </c>
      <c r="E142" s="282"/>
      <c r="H142" s="112"/>
      <c r="I142" s="112"/>
      <c r="J142" s="112"/>
      <c r="K142" s="112"/>
      <c r="L142" s="137"/>
    </row>
    <row r="143" spans="1:12" s="58" customFormat="1" ht="16.2">
      <c r="H143" s="112"/>
      <c r="I143" s="112"/>
      <c r="J143" s="112"/>
      <c r="K143" s="112"/>
      <c r="L143" s="137"/>
    </row>
    <row r="144" spans="1:12" s="58" customFormat="1" ht="30.75" customHeight="1">
      <c r="A144" s="122" t="str">
        <f>'Planilha Orcamentária'!A33</f>
        <v>5.2</v>
      </c>
      <c r="B144" s="71" t="s">
        <v>241</v>
      </c>
      <c r="C144" s="287" t="str">
        <f>'Planilha Orcamentária'!D33</f>
        <v>LINHAS DE RESINA ACRILICA 0,6MM DE ESPESSURA E LARGURA = 0,20M (EXECUÇÃO, INCLUSIVE PRÉ MARCAÇÃO, FORNECIMENTO E TRANSPORTE DE TODOS OS MATERIAIS)</v>
      </c>
      <c r="D144" s="287"/>
      <c r="E144" s="287"/>
      <c r="F144" s="287"/>
      <c r="G144" s="287"/>
      <c r="H144" s="287"/>
      <c r="I144" s="287"/>
      <c r="J144" s="287"/>
      <c r="K144" s="287"/>
      <c r="L144" s="288"/>
    </row>
    <row r="145" spans="1:12" s="58" customFormat="1" ht="16.2">
      <c r="A145" s="136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37"/>
    </row>
    <row r="146" spans="1:12" s="58" customFormat="1" ht="27.6" customHeight="1">
      <c r="A146" s="70" t="s">
        <v>90</v>
      </c>
      <c r="B146" s="305" t="s">
        <v>92</v>
      </c>
      <c r="C146" s="305"/>
      <c r="D146" s="70" t="s">
        <v>89</v>
      </c>
      <c r="E146" s="112"/>
      <c r="F146" s="70" t="s">
        <v>90</v>
      </c>
      <c r="G146" s="305" t="s">
        <v>92</v>
      </c>
      <c r="H146" s="305"/>
      <c r="I146" s="70" t="s">
        <v>89</v>
      </c>
      <c r="J146" s="112"/>
      <c r="K146" s="112"/>
      <c r="L146" s="137"/>
    </row>
    <row r="147" spans="1:12" s="58" customFormat="1" ht="16.2">
      <c r="A147" s="309" t="s">
        <v>243</v>
      </c>
      <c r="B147" s="310"/>
      <c r="C147" s="310"/>
      <c r="D147" s="311"/>
      <c r="E147" s="112"/>
      <c r="F147" s="309" t="s">
        <v>245</v>
      </c>
      <c r="G147" s="310"/>
      <c r="H147" s="310"/>
      <c r="I147" s="311"/>
      <c r="J147" s="112"/>
      <c r="K147" s="112"/>
      <c r="L147" s="137"/>
    </row>
    <row r="148" spans="1:12" s="58" customFormat="1" ht="16.2">
      <c r="A148" s="87">
        <v>50.9</v>
      </c>
      <c r="B148" s="279">
        <v>1</v>
      </c>
      <c r="C148" s="279"/>
      <c r="D148" s="87">
        <f t="shared" ref="D148" si="4">A148*B148</f>
        <v>50.9</v>
      </c>
      <c r="E148" s="112"/>
      <c r="F148" s="87">
        <v>33.200000000000003</v>
      </c>
      <c r="G148" s="279">
        <v>1</v>
      </c>
      <c r="H148" s="279"/>
      <c r="I148" s="87">
        <f t="shared" ref="I148:I150" si="5">F148*G148</f>
        <v>33.200000000000003</v>
      </c>
      <c r="J148" s="112"/>
      <c r="K148" s="112"/>
      <c r="L148" s="137"/>
    </row>
    <row r="149" spans="1:12" s="58" customFormat="1" ht="16.2">
      <c r="A149" s="87">
        <v>36.35</v>
      </c>
      <c r="B149" s="279">
        <v>1</v>
      </c>
      <c r="C149" s="279"/>
      <c r="D149" s="87">
        <f t="shared" ref="D149:D150" si="6">A149*B149</f>
        <v>36.35</v>
      </c>
      <c r="E149" s="112"/>
      <c r="F149" s="87">
        <v>37.200000000000003</v>
      </c>
      <c r="G149" s="279">
        <v>1</v>
      </c>
      <c r="H149" s="279"/>
      <c r="I149" s="87">
        <f t="shared" si="5"/>
        <v>37.200000000000003</v>
      </c>
      <c r="J149" s="112"/>
      <c r="K149" s="112"/>
      <c r="L149" s="137"/>
    </row>
    <row r="150" spans="1:12" s="58" customFormat="1" ht="16.2">
      <c r="A150" s="87">
        <v>17.2</v>
      </c>
      <c r="B150" s="279">
        <v>1</v>
      </c>
      <c r="C150" s="279"/>
      <c r="D150" s="87">
        <f t="shared" si="6"/>
        <v>17.2</v>
      </c>
      <c r="E150" s="112"/>
      <c r="F150" s="87">
        <v>19.899999999999999</v>
      </c>
      <c r="G150" s="279">
        <v>1</v>
      </c>
      <c r="H150" s="279"/>
      <c r="I150" s="87">
        <f t="shared" si="5"/>
        <v>19.899999999999999</v>
      </c>
      <c r="J150" s="112"/>
      <c r="K150" s="112"/>
      <c r="L150" s="137"/>
    </row>
    <row r="151" spans="1:12" s="58" customFormat="1" ht="15" customHeight="1">
      <c r="A151" s="306" t="s">
        <v>244</v>
      </c>
      <c r="B151" s="307"/>
      <c r="C151" s="308"/>
      <c r="D151" s="225">
        <f>SUM(D148:D150)</f>
        <v>104.45</v>
      </c>
      <c r="E151" s="112"/>
      <c r="F151" s="306" t="s">
        <v>244</v>
      </c>
      <c r="G151" s="307"/>
      <c r="H151" s="308"/>
      <c r="I151" s="225">
        <f>SUM(I148:I150)</f>
        <v>90.300000000000011</v>
      </c>
      <c r="J151" s="112"/>
      <c r="K151" s="112"/>
      <c r="L151" s="137"/>
    </row>
    <row r="152" spans="1:12" s="58" customFormat="1" ht="16.2">
      <c r="A152" s="136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37"/>
    </row>
    <row r="153" spans="1:12" s="58" customFormat="1" ht="30" customHeight="1">
      <c r="A153" s="70" t="s">
        <v>90</v>
      </c>
      <c r="B153" s="305" t="s">
        <v>92</v>
      </c>
      <c r="C153" s="305"/>
      <c r="D153" s="70" t="s">
        <v>89</v>
      </c>
      <c r="E153" s="112"/>
      <c r="F153" s="112"/>
      <c r="G153" s="112"/>
      <c r="H153" s="112"/>
      <c r="I153" s="112"/>
      <c r="J153" s="112"/>
      <c r="K153" s="112"/>
      <c r="L153" s="137"/>
    </row>
    <row r="154" spans="1:12" s="58" customFormat="1" ht="16.2" customHeight="1">
      <c r="A154" s="309" t="s">
        <v>246</v>
      </c>
      <c r="B154" s="310"/>
      <c r="C154" s="310"/>
      <c r="D154" s="311"/>
      <c r="E154" s="112"/>
      <c r="F154" s="296" t="s">
        <v>256</v>
      </c>
      <c r="G154" s="296"/>
      <c r="H154" s="296"/>
      <c r="I154" s="296"/>
      <c r="J154" s="207">
        <f>D151+D158+I151</f>
        <v>299.20000000000005</v>
      </c>
      <c r="K154" s="112"/>
      <c r="L154" s="137"/>
    </row>
    <row r="155" spans="1:12" s="58" customFormat="1" ht="16.2">
      <c r="A155" s="87">
        <v>50.9</v>
      </c>
      <c r="B155" s="279">
        <v>1</v>
      </c>
      <c r="C155" s="279"/>
      <c r="D155" s="87">
        <f t="shared" ref="D155:D157" si="7">A155*B155</f>
        <v>50.9</v>
      </c>
      <c r="E155" s="112"/>
      <c r="F155" s="112"/>
      <c r="G155" s="112"/>
      <c r="H155" s="112"/>
      <c r="I155" s="112"/>
      <c r="J155" s="112"/>
      <c r="K155" s="112"/>
      <c r="L155" s="137"/>
    </row>
    <row r="156" spans="1:12" s="58" customFormat="1" ht="16.2">
      <c r="A156" s="87">
        <v>36.35</v>
      </c>
      <c r="B156" s="279">
        <v>1</v>
      </c>
      <c r="C156" s="279"/>
      <c r="D156" s="87">
        <f t="shared" si="7"/>
        <v>36.35</v>
      </c>
      <c r="E156" s="112"/>
      <c r="F156" s="112"/>
      <c r="G156" s="112"/>
      <c r="H156" s="112"/>
      <c r="I156" s="112"/>
      <c r="J156" s="112"/>
      <c r="K156" s="112"/>
      <c r="L156" s="137"/>
    </row>
    <row r="157" spans="1:12" s="58" customFormat="1" ht="16.2">
      <c r="A157" s="87">
        <v>17.2</v>
      </c>
      <c r="B157" s="279">
        <v>1</v>
      </c>
      <c r="C157" s="279"/>
      <c r="D157" s="87">
        <f t="shared" si="7"/>
        <v>17.2</v>
      </c>
      <c r="E157" s="112"/>
      <c r="F157" s="112"/>
      <c r="G157" s="112"/>
      <c r="H157" s="112"/>
      <c r="I157" s="112"/>
      <c r="J157" s="112"/>
      <c r="K157" s="112"/>
      <c r="L157" s="137"/>
    </row>
    <row r="158" spans="1:12" s="58" customFormat="1" ht="16.2">
      <c r="A158" s="306" t="s">
        <v>244</v>
      </c>
      <c r="B158" s="307"/>
      <c r="C158" s="308"/>
      <c r="D158" s="225">
        <f>SUM(D155:D157)</f>
        <v>104.45</v>
      </c>
      <c r="E158" s="112"/>
      <c r="F158" s="112"/>
      <c r="G158" s="112"/>
      <c r="H158" s="112"/>
      <c r="I158" s="112"/>
      <c r="J158" s="112"/>
      <c r="K158" s="112"/>
      <c r="L158" s="137"/>
    </row>
    <row r="159" spans="1:12" s="58" customFormat="1" ht="16.2">
      <c r="A159" s="136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37"/>
    </row>
    <row r="160" spans="1:12" s="58" customFormat="1" ht="30.75" customHeight="1">
      <c r="A160" s="122" t="str">
        <f>'Planilha Orcamentária'!A34</f>
        <v>5.3</v>
      </c>
      <c r="B160" s="71" t="s">
        <v>249</v>
      </c>
      <c r="C160" s="287" t="str">
        <f>'Planilha Orcamentária'!D34</f>
        <v>LINHAS DE RESINA ACRILICA 0,6MM COM LARGURA &gt; 0,30M (EXECUÇÃO, INCLUSIVE PRÉ-MARCAÇÃO, FORNECIMENTO E TRANSPORTE DE TODOS OS MATERIAIS)</v>
      </c>
      <c r="D160" s="287"/>
      <c r="E160" s="287"/>
      <c r="F160" s="287"/>
      <c r="G160" s="287"/>
      <c r="H160" s="287"/>
      <c r="I160" s="287"/>
      <c r="J160" s="287"/>
      <c r="K160" s="287"/>
      <c r="L160" s="288"/>
    </row>
    <row r="161" spans="1:12" s="58" customFormat="1" ht="16.2">
      <c r="A161" s="136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37"/>
    </row>
    <row r="162" spans="1:12" s="58" customFormat="1" ht="16.2">
      <c r="A162" s="304" t="s">
        <v>243</v>
      </c>
      <c r="B162" s="304"/>
      <c r="C162" s="304"/>
      <c r="D162" s="304"/>
      <c r="E162" s="304"/>
      <c r="F162" s="112"/>
      <c r="G162" s="304" t="s">
        <v>245</v>
      </c>
      <c r="H162" s="304"/>
      <c r="I162" s="304"/>
      <c r="J162" s="304"/>
      <c r="K162" s="304"/>
      <c r="L162" s="137"/>
    </row>
    <row r="163" spans="1:12" s="58" customFormat="1" ht="21.6" customHeight="1">
      <c r="A163" s="283" t="s">
        <v>254</v>
      </c>
      <c r="B163" s="284"/>
      <c r="C163" s="230" t="s">
        <v>253</v>
      </c>
      <c r="D163" s="230" t="s">
        <v>251</v>
      </c>
      <c r="E163" s="70" t="s">
        <v>252</v>
      </c>
      <c r="F163" s="112"/>
      <c r="G163" s="283" t="s">
        <v>254</v>
      </c>
      <c r="H163" s="284"/>
      <c r="I163" s="230" t="s">
        <v>253</v>
      </c>
      <c r="J163" s="230" t="s">
        <v>251</v>
      </c>
      <c r="K163" s="70" t="s">
        <v>252</v>
      </c>
      <c r="L163" s="137"/>
    </row>
    <row r="164" spans="1:12" s="58" customFormat="1" ht="16.2">
      <c r="A164" s="227">
        <v>0.05</v>
      </c>
      <c r="B164" s="227">
        <v>0.05</v>
      </c>
      <c r="C164" s="227">
        <f>A164+B164</f>
        <v>0.1</v>
      </c>
      <c r="D164" s="227">
        <v>0.5</v>
      </c>
      <c r="E164" s="228">
        <f>C164*D164</f>
        <v>0.05</v>
      </c>
      <c r="F164" s="112"/>
      <c r="G164" s="227">
        <v>0.15</v>
      </c>
      <c r="H164" s="227">
        <v>0.2</v>
      </c>
      <c r="I164" s="227">
        <f>G164+H164</f>
        <v>0.35</v>
      </c>
      <c r="J164" s="227">
        <v>0.5</v>
      </c>
      <c r="K164" s="228">
        <f>I164*J164</f>
        <v>0.17499999999999999</v>
      </c>
      <c r="L164" s="137"/>
    </row>
    <row r="165" spans="1:12" s="58" customFormat="1" ht="16.2">
      <c r="A165" s="87">
        <v>0.4</v>
      </c>
      <c r="B165" s="87">
        <v>0.3</v>
      </c>
      <c r="C165" s="227">
        <f t="shared" ref="C165:C185" si="8">A165+B165</f>
        <v>0.7</v>
      </c>
      <c r="D165" s="87">
        <v>0.5</v>
      </c>
      <c r="E165" s="228">
        <f t="shared" ref="E165:E182" si="9">C165*D165</f>
        <v>0.35</v>
      </c>
      <c r="F165" s="112"/>
      <c r="G165" s="87">
        <v>0.5</v>
      </c>
      <c r="H165" s="87">
        <v>0.7</v>
      </c>
      <c r="I165" s="227">
        <f t="shared" ref="I165:I170" si="10">G165+H165</f>
        <v>1.2</v>
      </c>
      <c r="J165" s="87">
        <v>0.5</v>
      </c>
      <c r="K165" s="228">
        <f t="shared" ref="K165:K170" si="11">I165*J165</f>
        <v>0.6</v>
      </c>
      <c r="L165" s="137"/>
    </row>
    <row r="166" spans="1:12" s="58" customFormat="1" ht="16.2">
      <c r="A166" s="87">
        <v>0.75</v>
      </c>
      <c r="B166" s="87">
        <v>0.55000000000000004</v>
      </c>
      <c r="C166" s="227">
        <f t="shared" si="8"/>
        <v>1.3</v>
      </c>
      <c r="D166" s="87">
        <v>0.5</v>
      </c>
      <c r="E166" s="228">
        <f t="shared" si="9"/>
        <v>0.65</v>
      </c>
      <c r="F166" s="112"/>
      <c r="G166" s="87">
        <v>0.9</v>
      </c>
      <c r="H166" s="87">
        <v>1.2</v>
      </c>
      <c r="I166" s="227">
        <f t="shared" si="10"/>
        <v>2.1</v>
      </c>
      <c r="J166" s="87">
        <v>0.5</v>
      </c>
      <c r="K166" s="228">
        <f t="shared" si="11"/>
        <v>1.05</v>
      </c>
      <c r="L166" s="137"/>
    </row>
    <row r="167" spans="1:12" s="58" customFormat="1" ht="16.2">
      <c r="A167" s="87">
        <v>1.05</v>
      </c>
      <c r="B167" s="87">
        <v>0.8</v>
      </c>
      <c r="C167" s="227">
        <f t="shared" si="8"/>
        <v>1.85</v>
      </c>
      <c r="D167" s="87">
        <v>0.5</v>
      </c>
      <c r="E167" s="228">
        <f t="shared" si="9"/>
        <v>0.92500000000000004</v>
      </c>
      <c r="F167" s="112"/>
      <c r="G167" s="87">
        <v>1.4</v>
      </c>
      <c r="H167" s="87">
        <v>1.65</v>
      </c>
      <c r="I167" s="227">
        <f t="shared" si="10"/>
        <v>3.05</v>
      </c>
      <c r="J167" s="87">
        <v>0.5</v>
      </c>
      <c r="K167" s="228">
        <f t="shared" si="11"/>
        <v>1.5249999999999999</v>
      </c>
      <c r="L167" s="137"/>
    </row>
    <row r="168" spans="1:12" s="58" customFormat="1" ht="16.2">
      <c r="A168" s="87">
        <v>1.4</v>
      </c>
      <c r="B168" s="87">
        <v>1.05</v>
      </c>
      <c r="C168" s="227">
        <f t="shared" si="8"/>
        <v>2.4500000000000002</v>
      </c>
      <c r="D168" s="87">
        <v>0.5</v>
      </c>
      <c r="E168" s="228">
        <f t="shared" si="9"/>
        <v>1.2250000000000001</v>
      </c>
      <c r="F168" s="112"/>
      <c r="G168" s="87">
        <v>2</v>
      </c>
      <c r="H168" s="87">
        <v>2.15</v>
      </c>
      <c r="I168" s="227">
        <f t="shared" si="10"/>
        <v>4.1500000000000004</v>
      </c>
      <c r="J168" s="87">
        <v>0.5</v>
      </c>
      <c r="K168" s="228">
        <f t="shared" si="11"/>
        <v>2.0750000000000002</v>
      </c>
      <c r="L168" s="137"/>
    </row>
    <row r="169" spans="1:12" s="58" customFormat="1" ht="16.2">
      <c r="A169" s="87">
        <v>1.75</v>
      </c>
      <c r="B169" s="87">
        <v>1.3</v>
      </c>
      <c r="C169" s="227">
        <f t="shared" si="8"/>
        <v>3.05</v>
      </c>
      <c r="D169" s="87">
        <v>0.5</v>
      </c>
      <c r="E169" s="228">
        <f t="shared" si="9"/>
        <v>1.5249999999999999</v>
      </c>
      <c r="F169" s="112"/>
      <c r="G169" s="87">
        <v>2.7</v>
      </c>
      <c r="H169" s="87">
        <v>2.65</v>
      </c>
      <c r="I169" s="227">
        <f t="shared" si="10"/>
        <v>5.35</v>
      </c>
      <c r="J169" s="87">
        <v>0.5</v>
      </c>
      <c r="K169" s="228">
        <f t="shared" si="11"/>
        <v>2.6749999999999998</v>
      </c>
      <c r="L169" s="137"/>
    </row>
    <row r="170" spans="1:12" s="58" customFormat="1" ht="16.2">
      <c r="A170" s="87">
        <v>2.0499999999999998</v>
      </c>
      <c r="B170" s="87">
        <v>1.55</v>
      </c>
      <c r="C170" s="227">
        <f t="shared" si="8"/>
        <v>3.5999999999999996</v>
      </c>
      <c r="D170" s="87">
        <v>0.5</v>
      </c>
      <c r="E170" s="228">
        <f t="shared" si="9"/>
        <v>1.7999999999999998</v>
      </c>
      <c r="F170" s="112"/>
      <c r="G170" s="87">
        <v>3.5</v>
      </c>
      <c r="H170" s="87">
        <v>3.15</v>
      </c>
      <c r="I170" s="227">
        <f t="shared" si="10"/>
        <v>6.65</v>
      </c>
      <c r="J170" s="87">
        <v>0.5</v>
      </c>
      <c r="K170" s="228">
        <f t="shared" si="11"/>
        <v>3.3250000000000002</v>
      </c>
      <c r="L170" s="137"/>
    </row>
    <row r="171" spans="1:12" s="58" customFormat="1" ht="16.2">
      <c r="A171" s="87">
        <v>2.4</v>
      </c>
      <c r="B171" s="87">
        <v>1.8</v>
      </c>
      <c r="C171" s="227">
        <f t="shared" si="8"/>
        <v>4.2</v>
      </c>
      <c r="D171" s="87">
        <v>0.5</v>
      </c>
      <c r="E171" s="228">
        <f t="shared" si="9"/>
        <v>2.1</v>
      </c>
      <c r="F171" s="112"/>
      <c r="G171" s="87">
        <v>4.45</v>
      </c>
      <c r="H171" s="87">
        <v>3.6</v>
      </c>
      <c r="I171" s="227">
        <f t="shared" ref="I171:I178" si="12">G171+H171</f>
        <v>8.0500000000000007</v>
      </c>
      <c r="J171" s="87">
        <v>0.5</v>
      </c>
      <c r="K171" s="228">
        <f t="shared" ref="K171:K178" si="13">I171*J171</f>
        <v>4.0250000000000004</v>
      </c>
      <c r="L171" s="137"/>
    </row>
    <row r="172" spans="1:12" s="58" customFormat="1" ht="16.2">
      <c r="A172" s="87">
        <v>2.75</v>
      </c>
      <c r="B172" s="87">
        <v>2</v>
      </c>
      <c r="C172" s="227">
        <f t="shared" si="8"/>
        <v>4.75</v>
      </c>
      <c r="D172" s="87">
        <v>0.5</v>
      </c>
      <c r="E172" s="228">
        <f t="shared" si="9"/>
        <v>2.375</v>
      </c>
      <c r="F172" s="112"/>
      <c r="G172" s="87">
        <v>5.5</v>
      </c>
      <c r="H172" s="87">
        <v>4.0999999999999996</v>
      </c>
      <c r="I172" s="227">
        <f t="shared" si="12"/>
        <v>9.6</v>
      </c>
      <c r="J172" s="87">
        <v>0.5</v>
      </c>
      <c r="K172" s="228">
        <f t="shared" si="13"/>
        <v>4.8</v>
      </c>
      <c r="L172" s="137"/>
    </row>
    <row r="173" spans="1:12" s="58" customFormat="1" ht="16.2">
      <c r="A173" s="87">
        <v>3.1</v>
      </c>
      <c r="B173" s="87">
        <v>2.25</v>
      </c>
      <c r="C173" s="227">
        <f t="shared" si="8"/>
        <v>5.35</v>
      </c>
      <c r="D173" s="87">
        <v>0.5</v>
      </c>
      <c r="E173" s="228">
        <f t="shared" si="9"/>
        <v>2.6749999999999998</v>
      </c>
      <c r="F173" s="112"/>
      <c r="G173" s="87">
        <v>6.75</v>
      </c>
      <c r="H173" s="87">
        <v>4.55</v>
      </c>
      <c r="I173" s="227">
        <f t="shared" si="12"/>
        <v>11.3</v>
      </c>
      <c r="J173" s="87">
        <v>0.5</v>
      </c>
      <c r="K173" s="228">
        <f t="shared" si="13"/>
        <v>5.65</v>
      </c>
      <c r="L173" s="137"/>
    </row>
    <row r="174" spans="1:12" s="58" customFormat="1" ht="16.2">
      <c r="A174" s="87">
        <v>3.45</v>
      </c>
      <c r="B174" s="87">
        <v>2.4500000000000002</v>
      </c>
      <c r="C174" s="227">
        <f t="shared" si="8"/>
        <v>5.9</v>
      </c>
      <c r="D174" s="87">
        <v>0.5</v>
      </c>
      <c r="E174" s="228">
        <f t="shared" si="9"/>
        <v>2.95</v>
      </c>
      <c r="F174" s="112"/>
      <c r="G174" s="87">
        <v>8.1999999999999993</v>
      </c>
      <c r="H174" s="87">
        <v>5.05</v>
      </c>
      <c r="I174" s="227">
        <f t="shared" si="12"/>
        <v>13.25</v>
      </c>
      <c r="J174" s="87">
        <v>0.5</v>
      </c>
      <c r="K174" s="228">
        <f t="shared" si="13"/>
        <v>6.625</v>
      </c>
      <c r="L174" s="137"/>
    </row>
    <row r="175" spans="1:12" s="58" customFormat="1" ht="16.2">
      <c r="A175" s="87">
        <v>3.4</v>
      </c>
      <c r="B175" s="87">
        <v>2.65</v>
      </c>
      <c r="C175" s="227">
        <f t="shared" si="8"/>
        <v>6.05</v>
      </c>
      <c r="D175" s="87">
        <v>0.5</v>
      </c>
      <c r="E175" s="228">
        <f t="shared" si="9"/>
        <v>3.0249999999999999</v>
      </c>
      <c r="F175" s="112"/>
      <c r="G175" s="87">
        <v>9.85</v>
      </c>
      <c r="H175" s="87">
        <v>5.55</v>
      </c>
      <c r="I175" s="227">
        <f t="shared" si="12"/>
        <v>15.399999999999999</v>
      </c>
      <c r="J175" s="87">
        <v>0.5</v>
      </c>
      <c r="K175" s="228">
        <f t="shared" si="13"/>
        <v>7.6999999999999993</v>
      </c>
      <c r="L175" s="137"/>
    </row>
    <row r="176" spans="1:12" s="58" customFormat="1" ht="16.2">
      <c r="A176" s="87">
        <v>4.05</v>
      </c>
      <c r="B176" s="87">
        <v>2.9</v>
      </c>
      <c r="C176" s="227">
        <f t="shared" si="8"/>
        <v>6.9499999999999993</v>
      </c>
      <c r="D176" s="87">
        <v>0.5</v>
      </c>
      <c r="E176" s="228">
        <f t="shared" si="9"/>
        <v>3.4749999999999996</v>
      </c>
      <c r="F176" s="112"/>
      <c r="G176" s="87">
        <v>11.85</v>
      </c>
      <c r="H176" s="87">
        <v>6</v>
      </c>
      <c r="I176" s="227">
        <f t="shared" si="12"/>
        <v>17.850000000000001</v>
      </c>
      <c r="J176" s="87">
        <v>0.5</v>
      </c>
      <c r="K176" s="228">
        <f t="shared" si="13"/>
        <v>8.9250000000000007</v>
      </c>
      <c r="L176" s="137"/>
    </row>
    <row r="177" spans="1:12" s="58" customFormat="1" ht="16.2">
      <c r="A177" s="87">
        <v>4.3499999999999996</v>
      </c>
      <c r="B177" s="87">
        <v>3.1</v>
      </c>
      <c r="C177" s="227">
        <f t="shared" si="8"/>
        <v>7.4499999999999993</v>
      </c>
      <c r="D177" s="87">
        <v>0.5</v>
      </c>
      <c r="E177" s="228">
        <f t="shared" si="9"/>
        <v>3.7249999999999996</v>
      </c>
      <c r="F177" s="112"/>
      <c r="G177" s="87">
        <v>13.1</v>
      </c>
      <c r="H177" s="87">
        <v>6.45</v>
      </c>
      <c r="I177" s="227">
        <f t="shared" si="12"/>
        <v>19.55</v>
      </c>
      <c r="J177" s="87">
        <v>0.5</v>
      </c>
      <c r="K177" s="228">
        <f t="shared" si="13"/>
        <v>9.7750000000000004</v>
      </c>
      <c r="L177" s="137"/>
    </row>
    <row r="178" spans="1:12" s="58" customFormat="1" ht="16.2">
      <c r="A178" s="87">
        <v>4.6500000000000004</v>
      </c>
      <c r="B178" s="87">
        <v>3.25</v>
      </c>
      <c r="C178" s="227">
        <f t="shared" si="8"/>
        <v>7.9</v>
      </c>
      <c r="D178" s="87">
        <v>0.5</v>
      </c>
      <c r="E178" s="228">
        <f t="shared" si="9"/>
        <v>3.95</v>
      </c>
      <c r="F178" s="112"/>
      <c r="G178" s="231">
        <v>4.25</v>
      </c>
      <c r="H178" s="231">
        <v>6.8</v>
      </c>
      <c r="I178" s="232">
        <f t="shared" si="12"/>
        <v>11.05</v>
      </c>
      <c r="J178" s="87">
        <v>0.5</v>
      </c>
      <c r="K178" s="90">
        <f t="shared" si="13"/>
        <v>5.5250000000000004</v>
      </c>
      <c r="L178" s="137"/>
    </row>
    <row r="179" spans="1:12" s="58" customFormat="1" ht="16.2">
      <c r="A179" s="87">
        <v>5</v>
      </c>
      <c r="B179" s="87">
        <v>3.45</v>
      </c>
      <c r="C179" s="227">
        <f t="shared" si="8"/>
        <v>8.4499999999999993</v>
      </c>
      <c r="D179" s="87">
        <v>0.5</v>
      </c>
      <c r="E179" s="228">
        <f t="shared" si="9"/>
        <v>4.2249999999999996</v>
      </c>
      <c r="F179" s="112"/>
      <c r="G179" s="285" t="s">
        <v>255</v>
      </c>
      <c r="H179" s="285"/>
      <c r="I179" s="285"/>
      <c r="J179" s="285"/>
      <c r="K179" s="229">
        <f>SUM(K164:K178)</f>
        <v>64.449999999999989</v>
      </c>
      <c r="L179" s="137"/>
    </row>
    <row r="180" spans="1:12" s="58" customFormat="1" ht="16.2">
      <c r="A180" s="87">
        <v>4.3499999999999996</v>
      </c>
      <c r="B180" s="87">
        <v>3.7</v>
      </c>
      <c r="C180" s="227">
        <f t="shared" si="8"/>
        <v>8.0500000000000007</v>
      </c>
      <c r="D180" s="87">
        <v>0.5</v>
      </c>
      <c r="E180" s="228">
        <f t="shared" si="9"/>
        <v>4.0250000000000004</v>
      </c>
      <c r="F180" s="112"/>
      <c r="G180" s="226"/>
      <c r="H180" s="226"/>
      <c r="I180" s="226"/>
      <c r="J180" s="226"/>
      <c r="K180" s="233"/>
      <c r="L180" s="137"/>
    </row>
    <row r="181" spans="1:12" s="58" customFormat="1" ht="16.2">
      <c r="A181" s="87">
        <v>2.9</v>
      </c>
      <c r="B181" s="87">
        <v>3.95</v>
      </c>
      <c r="C181" s="227">
        <f t="shared" si="8"/>
        <v>6.85</v>
      </c>
      <c r="D181" s="87">
        <v>0.5</v>
      </c>
      <c r="E181" s="228">
        <f t="shared" si="9"/>
        <v>3.4249999999999998</v>
      </c>
      <c r="F181" s="112"/>
      <c r="G181" s="304" t="s">
        <v>246</v>
      </c>
      <c r="H181" s="304"/>
      <c r="I181" s="304"/>
      <c r="J181" s="304"/>
      <c r="K181" s="304"/>
      <c r="L181" s="137"/>
    </row>
    <row r="182" spans="1:12" s="58" customFormat="1" ht="16.2">
      <c r="A182" s="87">
        <v>1.55</v>
      </c>
      <c r="B182" s="87">
        <v>4.2</v>
      </c>
      <c r="C182" s="227">
        <f t="shared" si="8"/>
        <v>5.75</v>
      </c>
      <c r="D182" s="87">
        <v>0.5</v>
      </c>
      <c r="E182" s="228">
        <f t="shared" si="9"/>
        <v>2.875</v>
      </c>
      <c r="F182" s="112"/>
      <c r="G182" s="283" t="s">
        <v>254</v>
      </c>
      <c r="H182" s="284"/>
      <c r="I182" s="230" t="s">
        <v>253</v>
      </c>
      <c r="J182" s="230" t="s">
        <v>251</v>
      </c>
      <c r="K182" s="70" t="s">
        <v>252</v>
      </c>
      <c r="L182" s="137"/>
    </row>
    <row r="183" spans="1:12" s="58" customFormat="1" ht="16.2">
      <c r="A183" s="87">
        <v>0.25</v>
      </c>
      <c r="B183" s="87">
        <v>4.45</v>
      </c>
      <c r="C183" s="227">
        <f t="shared" si="8"/>
        <v>4.7</v>
      </c>
      <c r="D183" s="87">
        <v>0.5</v>
      </c>
      <c r="E183" s="228">
        <f>C183*D183</f>
        <v>2.35</v>
      </c>
      <c r="F183" s="112"/>
      <c r="G183" s="227">
        <v>2.4</v>
      </c>
      <c r="H183" s="87">
        <v>7.85</v>
      </c>
      <c r="I183" s="227">
        <f>G183+H183</f>
        <v>10.25</v>
      </c>
      <c r="J183" s="227">
        <v>0.5</v>
      </c>
      <c r="K183" s="228">
        <f>I183*J183</f>
        <v>5.125</v>
      </c>
      <c r="L183" s="137"/>
    </row>
    <row r="184" spans="1:12" s="58" customFormat="1" ht="16.2">
      <c r="A184" s="87"/>
      <c r="B184" s="224">
        <v>1.95</v>
      </c>
      <c r="C184" s="227">
        <f t="shared" si="8"/>
        <v>1.95</v>
      </c>
      <c r="D184" s="87">
        <v>0.5</v>
      </c>
      <c r="E184" s="228">
        <f t="shared" ref="E184:E185" si="14">C184*D184</f>
        <v>0.97499999999999998</v>
      </c>
      <c r="F184" s="112"/>
      <c r="G184" s="87">
        <v>4.6500000000000004</v>
      </c>
      <c r="H184" s="87">
        <v>8.75</v>
      </c>
      <c r="I184" s="227">
        <f t="shared" ref="I184" si="15">G184+H184</f>
        <v>13.4</v>
      </c>
      <c r="J184" s="87">
        <v>0.5</v>
      </c>
      <c r="K184" s="228">
        <f t="shared" ref="K184" si="16">I184*J184</f>
        <v>6.7</v>
      </c>
      <c r="L184" s="137"/>
    </row>
    <row r="185" spans="1:12" s="58" customFormat="1" ht="16.2">
      <c r="A185" s="87"/>
      <c r="B185" s="224">
        <v>0.45</v>
      </c>
      <c r="C185" s="227">
        <f t="shared" si="8"/>
        <v>0.45</v>
      </c>
      <c r="D185" s="87">
        <v>0.5</v>
      </c>
      <c r="E185" s="228">
        <f t="shared" si="14"/>
        <v>0.22500000000000001</v>
      </c>
      <c r="F185" s="112"/>
      <c r="G185" s="231">
        <v>6.45</v>
      </c>
      <c r="H185" s="231">
        <v>9.65</v>
      </c>
      <c r="I185" s="232">
        <f t="shared" ref="I185" si="17">G185+H185</f>
        <v>16.100000000000001</v>
      </c>
      <c r="J185" s="231">
        <v>0.5</v>
      </c>
      <c r="K185" s="90">
        <f t="shared" ref="K185" si="18">I185*J185</f>
        <v>8.0500000000000007</v>
      </c>
      <c r="L185" s="137"/>
    </row>
    <row r="186" spans="1:12" s="58" customFormat="1" ht="16.2" customHeight="1">
      <c r="A186" s="285" t="s">
        <v>265</v>
      </c>
      <c r="B186" s="285"/>
      <c r="C186" s="285"/>
      <c r="D186" s="285"/>
      <c r="E186" s="229">
        <f>SUM(E164:E185)</f>
        <v>48.9</v>
      </c>
      <c r="F186" s="112"/>
      <c r="G186" s="285" t="s">
        <v>255</v>
      </c>
      <c r="H186" s="285"/>
      <c r="I186" s="285"/>
      <c r="J186" s="285"/>
      <c r="K186" s="229">
        <f>SUM(K183:K185)</f>
        <v>19.875</v>
      </c>
      <c r="L186" s="137"/>
    </row>
    <row r="187" spans="1:12" s="58" customFormat="1" ht="16.2">
      <c r="A187" s="136"/>
      <c r="B187" s="112"/>
      <c r="C187" s="112"/>
      <c r="D187" s="112"/>
      <c r="E187" s="112"/>
      <c r="F187" s="112"/>
      <c r="G187" s="226"/>
      <c r="H187" s="226"/>
      <c r="I187" s="226"/>
      <c r="J187" s="226"/>
      <c r="K187" s="233"/>
      <c r="L187" s="137"/>
    </row>
    <row r="188" spans="1:12" s="58" customFormat="1" ht="16.2">
      <c r="A188" s="112"/>
      <c r="B188" s="112"/>
      <c r="C188" s="112"/>
      <c r="D188" s="112"/>
      <c r="E188" s="112"/>
      <c r="F188" s="112"/>
      <c r="G188" s="226"/>
      <c r="H188" s="226"/>
      <c r="I188" s="226"/>
      <c r="J188" s="226"/>
      <c r="K188" s="233"/>
      <c r="L188" s="137"/>
    </row>
    <row r="189" spans="1:12" s="58" customFormat="1" ht="16.2">
      <c r="A189" s="296" t="s">
        <v>257</v>
      </c>
      <c r="B189" s="296"/>
      <c r="C189" s="296"/>
      <c r="D189" s="296"/>
      <c r="E189" s="207">
        <f>E186+K179+K186</f>
        <v>133.22499999999999</v>
      </c>
      <c r="F189" s="112"/>
      <c r="G189" s="226"/>
      <c r="H189" s="226"/>
      <c r="I189" s="226"/>
      <c r="J189" s="226"/>
      <c r="K189" s="233"/>
      <c r="L189" s="137"/>
    </row>
    <row r="190" spans="1:12" s="58" customFormat="1" ht="16.2">
      <c r="A190" s="136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37"/>
    </row>
    <row r="191" spans="1:12" s="58" customFormat="1" ht="30.75" customHeight="1">
      <c r="A191" s="122" t="str">
        <f>'Planilha Orcamentária'!A35</f>
        <v>5.4</v>
      </c>
      <c r="B191" s="71" t="s">
        <v>155</v>
      </c>
      <c r="C191" s="287" t="str">
        <f>'Planilha Orcamentária'!D35</f>
        <v>SETAS, SIMBOLOS E DIZERES DE RESINA ACRÍLICA 0,6MM DE ESPESSURA (EXECUÇÃO, INCLUINDO PRÉ-MARCAÇÃO, FORNECIMENTO E TRANSPORTE DE TODOS OS MATERIAIS)</v>
      </c>
      <c r="D191" s="287"/>
      <c r="E191" s="287"/>
      <c r="F191" s="287"/>
      <c r="G191" s="287"/>
      <c r="H191" s="287"/>
      <c r="I191" s="287"/>
      <c r="J191" s="287"/>
      <c r="K191" s="287"/>
      <c r="L191" s="288"/>
    </row>
    <row r="192" spans="1:12" s="107" customFormat="1" ht="16.2">
      <c r="A192" s="146"/>
      <c r="B192" s="146"/>
      <c r="C192" s="146"/>
      <c r="D192" s="146"/>
      <c r="E192" s="147"/>
      <c r="F192" s="147"/>
      <c r="G192" s="146"/>
      <c r="H192" s="148"/>
    </row>
    <row r="193" spans="1:12" s="107" customFormat="1" ht="16.2" customHeight="1">
      <c r="A193" s="69" t="s">
        <v>157</v>
      </c>
      <c r="B193" s="94" t="s">
        <v>94</v>
      </c>
      <c r="C193" s="223" t="s">
        <v>158</v>
      </c>
      <c r="D193" s="223" t="s">
        <v>159</v>
      </c>
      <c r="E193" s="147"/>
      <c r="F193" s="147"/>
      <c r="G193" s="146"/>
      <c r="H193" s="148"/>
    </row>
    <row r="194" spans="1:12" s="107" customFormat="1" ht="16.2">
      <c r="A194" s="69" t="s">
        <v>160</v>
      </c>
      <c r="B194" s="69">
        <v>7</v>
      </c>
      <c r="C194" s="110">
        <v>2.2000000000000002</v>
      </c>
      <c r="D194" s="110">
        <f>B194*C194</f>
        <v>15.400000000000002</v>
      </c>
      <c r="E194" s="147"/>
      <c r="F194" s="147"/>
      <c r="G194" s="146"/>
      <c r="H194" s="148"/>
    </row>
    <row r="195" spans="1:12" s="107" customFormat="1" ht="16.2">
      <c r="A195" s="69" t="s">
        <v>161</v>
      </c>
      <c r="B195" s="69">
        <v>5</v>
      </c>
      <c r="C195" s="110">
        <v>1.21</v>
      </c>
      <c r="D195" s="110">
        <f t="shared" ref="D195:D196" si="19">B195*C195</f>
        <v>6.05</v>
      </c>
      <c r="E195" s="147"/>
      <c r="F195" s="147"/>
      <c r="G195" s="146"/>
      <c r="H195" s="148"/>
    </row>
    <row r="196" spans="1:12" s="107" customFormat="1" ht="24">
      <c r="A196" s="69" t="s">
        <v>162</v>
      </c>
      <c r="B196" s="69">
        <v>1</v>
      </c>
      <c r="C196" s="110">
        <v>2.2000000000000002</v>
      </c>
      <c r="D196" s="110">
        <f t="shared" si="19"/>
        <v>2.2000000000000002</v>
      </c>
      <c r="E196" s="147"/>
      <c r="F196" s="147"/>
      <c r="G196" s="146"/>
      <c r="H196" s="148"/>
    </row>
    <row r="197" spans="1:12" s="107" customFormat="1" ht="25.8" customHeight="1">
      <c r="A197" s="69" t="s">
        <v>180</v>
      </c>
      <c r="B197" s="69">
        <v>1</v>
      </c>
      <c r="C197" s="110">
        <v>183.03</v>
      </c>
      <c r="D197" s="110">
        <f t="shared" ref="D197" si="20">B197*C197</f>
        <v>183.03</v>
      </c>
      <c r="E197" s="147"/>
      <c r="F197" s="147"/>
      <c r="G197" s="146"/>
      <c r="H197" s="148"/>
    </row>
    <row r="198" spans="1:12" s="107" customFormat="1" ht="16.2">
      <c r="A198" s="289" t="s">
        <v>265</v>
      </c>
      <c r="B198" s="290"/>
      <c r="C198" s="290"/>
      <c r="D198" s="210">
        <f>SUM(D194:D197)</f>
        <v>206.68</v>
      </c>
      <c r="E198" s="147"/>
      <c r="F198" s="147"/>
      <c r="G198" s="146"/>
      <c r="H198" s="148"/>
    </row>
    <row r="199" spans="1:12" s="107" customFormat="1" ht="16.2">
      <c r="A199" s="146"/>
      <c r="B199" s="146"/>
      <c r="C199" s="146"/>
      <c r="D199" s="146"/>
      <c r="E199" s="147"/>
      <c r="F199" s="147"/>
      <c r="G199" s="146"/>
      <c r="H199" s="148"/>
    </row>
    <row r="200" spans="1:12" s="58" customFormat="1" ht="30.75" customHeight="1">
      <c r="A200" s="122" t="str">
        <f>'Planilha Orcamentária'!A36</f>
        <v>5.5</v>
      </c>
      <c r="B200" s="71" t="s">
        <v>184</v>
      </c>
      <c r="C200" s="287" t="str">
        <f>'Planilha Orcamentária'!D36</f>
        <v>TACHÃO REFLETIVO TIPO SHTRG, COM CATADIÓPTRICO NAS DUAS FACE  ( EXECUÇÃO, INCLUINDO FORNECIMENTO, COLOCAÇÃO E TRANSPORTE DE TODOS OS MATERIAIS )</v>
      </c>
      <c r="D200" s="287"/>
      <c r="E200" s="287"/>
      <c r="F200" s="287"/>
      <c r="G200" s="287"/>
      <c r="H200" s="287"/>
      <c r="I200" s="287"/>
      <c r="J200" s="287"/>
      <c r="K200" s="287"/>
      <c r="L200" s="288"/>
    </row>
    <row r="201" spans="1:12" s="107" customFormat="1" ht="16.2">
      <c r="A201" s="146"/>
      <c r="B201" s="146"/>
      <c r="C201" s="146"/>
      <c r="D201" s="146"/>
      <c r="E201" s="147"/>
      <c r="F201" s="147"/>
      <c r="G201" s="146"/>
      <c r="H201" s="148"/>
    </row>
    <row r="202" spans="1:12" s="107" customFormat="1" ht="24">
      <c r="A202" s="69" t="s">
        <v>157</v>
      </c>
      <c r="B202" s="94" t="s">
        <v>267</v>
      </c>
      <c r="C202" s="223" t="s">
        <v>268</v>
      </c>
      <c r="D202" s="223" t="s">
        <v>269</v>
      </c>
      <c r="E202" s="147"/>
      <c r="F202" s="147"/>
      <c r="G202" s="146"/>
      <c r="H202" s="148"/>
    </row>
    <row r="203" spans="1:12" s="58" customFormat="1" ht="16.2">
      <c r="A203" s="69" t="s">
        <v>266</v>
      </c>
      <c r="B203" s="87">
        <v>7.95</v>
      </c>
      <c r="C203" s="87">
        <v>0.4</v>
      </c>
      <c r="D203" s="234">
        <f>ROUND((B203/C203),0)</f>
        <v>20</v>
      </c>
      <c r="E203" s="112"/>
      <c r="F203" s="112"/>
      <c r="G203" s="112"/>
      <c r="H203" s="112"/>
      <c r="I203" s="112"/>
      <c r="J203" s="112"/>
      <c r="K203" s="112"/>
      <c r="L203" s="137"/>
    </row>
    <row r="204" spans="1:12" s="58" customFormat="1" ht="16.2">
      <c r="A204" s="136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37"/>
    </row>
    <row r="205" spans="1:12" s="58" customFormat="1" ht="30.75" customHeight="1">
      <c r="A205" s="122" t="str">
        <f>'Planilha Orcamentária'!A37</f>
        <v>5.6</v>
      </c>
      <c r="B205" s="71" t="s">
        <v>130</v>
      </c>
      <c r="C205" s="287" t="str">
        <f>'Planilha Orcamentária'!D37</f>
        <v>PLACA DE AÇO CARBONO COM PELÍCULA REFLETIVA GRAU TÉCNICO TIPO I DA ABNT - PLACA CIRCULAR (EXECUÇÃO, INCLUINDO FORNECIMENTO E TRANSPORTE DE TODOS OS MATERIAIS, INCLUSIVE POSTE DE SUSTENTAÇÃO)</v>
      </c>
      <c r="D205" s="287"/>
      <c r="E205" s="287"/>
      <c r="F205" s="287"/>
      <c r="G205" s="287"/>
      <c r="H205" s="287"/>
      <c r="I205" s="287"/>
      <c r="J205" s="287"/>
      <c r="K205" s="287"/>
      <c r="L205" s="288"/>
    </row>
    <row r="206" spans="1:12" s="58" customFormat="1" ht="16.2">
      <c r="A206" s="136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37"/>
    </row>
    <row r="207" spans="1:12" s="107" customFormat="1" ht="48.75" customHeight="1">
      <c r="A207" s="291" t="s">
        <v>126</v>
      </c>
      <c r="B207" s="292"/>
      <c r="C207" s="291" t="s">
        <v>99</v>
      </c>
      <c r="D207" s="292"/>
      <c r="E207" s="312" t="s">
        <v>98</v>
      </c>
      <c r="F207" s="312" t="s">
        <v>97</v>
      </c>
      <c r="I207" s="106"/>
      <c r="J207" s="106"/>
      <c r="K207" s="106"/>
      <c r="L207" s="139"/>
    </row>
    <row r="208" spans="1:12" s="107" customFormat="1" ht="16.2">
      <c r="A208" s="94" t="s">
        <v>94</v>
      </c>
      <c r="B208" s="94" t="s">
        <v>95</v>
      </c>
      <c r="C208" s="94" t="s">
        <v>96</v>
      </c>
      <c r="D208" s="108" t="s">
        <v>96</v>
      </c>
      <c r="E208" s="313"/>
      <c r="F208" s="313"/>
      <c r="I208" s="106"/>
      <c r="J208" s="106"/>
      <c r="K208" s="106"/>
      <c r="L208" s="139"/>
    </row>
    <row r="209" spans="1:12" s="107" customFormat="1" ht="16.2">
      <c r="A209" s="69">
        <v>2</v>
      </c>
      <c r="B209" s="69" t="s">
        <v>14</v>
      </c>
      <c r="C209" s="109">
        <v>0.5</v>
      </c>
      <c r="D209" s="109">
        <v>0.5</v>
      </c>
      <c r="E209" s="69">
        <f>A209</f>
        <v>2</v>
      </c>
      <c r="F209" s="110">
        <f>(3.14*(C209/2)^2)*E209</f>
        <v>0.39250000000000002</v>
      </c>
      <c r="I209" s="106"/>
      <c r="J209" s="106"/>
      <c r="K209" s="106"/>
      <c r="L209" s="139"/>
    </row>
    <row r="210" spans="1:12" s="107" customFormat="1" ht="48.75" customHeight="1">
      <c r="A210" s="291" t="s">
        <v>179</v>
      </c>
      <c r="B210" s="292"/>
      <c r="C210" s="291" t="s">
        <v>99</v>
      </c>
      <c r="D210" s="292"/>
      <c r="E210" s="312" t="s">
        <v>98</v>
      </c>
      <c r="F210" s="312" t="s">
        <v>97</v>
      </c>
      <c r="I210" s="106"/>
      <c r="J210" s="106"/>
      <c r="K210" s="106"/>
      <c r="L210" s="139"/>
    </row>
    <row r="211" spans="1:12" s="107" customFormat="1" ht="16.2">
      <c r="A211" s="94" t="s">
        <v>94</v>
      </c>
      <c r="B211" s="94" t="s">
        <v>95</v>
      </c>
      <c r="C211" s="94" t="s">
        <v>96</v>
      </c>
      <c r="D211" s="108" t="s">
        <v>96</v>
      </c>
      <c r="E211" s="313"/>
      <c r="F211" s="313"/>
      <c r="I211" s="106"/>
      <c r="J211" s="106"/>
      <c r="K211" s="106"/>
      <c r="L211" s="139"/>
    </row>
    <row r="212" spans="1:12" s="107" customFormat="1" ht="16.2">
      <c r="A212" s="69">
        <v>1</v>
      </c>
      <c r="B212" s="69" t="s">
        <v>14</v>
      </c>
      <c r="C212" s="109">
        <v>0.5</v>
      </c>
      <c r="D212" s="109">
        <v>0.5</v>
      </c>
      <c r="E212" s="69">
        <f>A212</f>
        <v>1</v>
      </c>
      <c r="F212" s="110">
        <f>(3.14*(C212/2)^2)*E212</f>
        <v>0.19625000000000001</v>
      </c>
      <c r="I212" s="106"/>
      <c r="J212" s="106"/>
      <c r="K212" s="106"/>
      <c r="L212" s="139"/>
    </row>
    <row r="213" spans="1:12" s="107" customFormat="1" ht="16.2">
      <c r="A213" s="186"/>
      <c r="B213" s="146"/>
      <c r="C213" s="147"/>
      <c r="D213" s="147"/>
      <c r="E213" s="69" t="s">
        <v>26</v>
      </c>
      <c r="F213" s="234">
        <f>F212+F209</f>
        <v>0.58875</v>
      </c>
      <c r="I213" s="106"/>
      <c r="J213" s="106"/>
      <c r="K213" s="106"/>
      <c r="L213" s="139"/>
    </row>
    <row r="214" spans="1:12" s="58" customFormat="1" ht="16.2">
      <c r="A214" s="136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37"/>
    </row>
    <row r="215" spans="1:12" s="58" customFormat="1" ht="30.75" customHeight="1">
      <c r="A215" s="122" t="str">
        <f>'Planilha Orcamentária'!A38</f>
        <v>5.7</v>
      </c>
      <c r="B215" s="71" t="s">
        <v>150</v>
      </c>
      <c r="C215" s="287" t="str">
        <f>'Planilha Orcamentária'!D38</f>
        <v>PLACA DE AÇO CARBONO COM PELÍCULA REFLETIVA GRAU TÉCNICO TIPO I DA ABNT - PLCA OCTAGONAL (EXECUÇÃO, INCLUINDO FORNECIMENTO E TRANSPORTE DE TODOS OS MATERIAIS, INCLUSIVE POSTE E SUSPENTAÇÃO)</v>
      </c>
      <c r="D215" s="287"/>
      <c r="E215" s="287"/>
      <c r="F215" s="287"/>
      <c r="G215" s="287"/>
      <c r="H215" s="287"/>
      <c r="I215" s="287"/>
      <c r="J215" s="287"/>
      <c r="K215" s="287"/>
      <c r="L215" s="288"/>
    </row>
    <row r="216" spans="1:12" s="58" customFormat="1" ht="16.2">
      <c r="A216" s="136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37"/>
    </row>
    <row r="217" spans="1:12" s="107" customFormat="1" ht="48.75" customHeight="1">
      <c r="A217" s="291" t="s">
        <v>154</v>
      </c>
      <c r="B217" s="292"/>
      <c r="C217" s="291" t="s">
        <v>99</v>
      </c>
      <c r="D217" s="292"/>
      <c r="E217" s="312" t="s">
        <v>98</v>
      </c>
      <c r="F217" s="312" t="s">
        <v>97</v>
      </c>
      <c r="I217" s="106"/>
      <c r="J217" s="106"/>
      <c r="K217" s="106"/>
      <c r="L217" s="139"/>
    </row>
    <row r="218" spans="1:12" s="107" customFormat="1" ht="16.2">
      <c r="A218" s="94" t="s">
        <v>94</v>
      </c>
      <c r="B218" s="94" t="s">
        <v>95</v>
      </c>
      <c r="C218" s="94" t="s">
        <v>96</v>
      </c>
      <c r="D218" s="108" t="s">
        <v>96</v>
      </c>
      <c r="E218" s="313"/>
      <c r="F218" s="313"/>
      <c r="I218" s="106"/>
      <c r="J218" s="106"/>
      <c r="K218" s="106"/>
      <c r="L218" s="139"/>
    </row>
    <row r="219" spans="1:12" s="107" customFormat="1" ht="16.2">
      <c r="A219" s="69">
        <v>6</v>
      </c>
      <c r="B219" s="69" t="s">
        <v>153</v>
      </c>
      <c r="C219" s="109">
        <v>0.35</v>
      </c>
      <c r="D219" s="109">
        <v>0.35</v>
      </c>
      <c r="E219" s="69">
        <v>6</v>
      </c>
      <c r="F219" s="234">
        <f>(3.14*(C219/2)^2)*E219</f>
        <v>0.57697500000000002</v>
      </c>
      <c r="I219" s="106"/>
      <c r="J219" s="106"/>
      <c r="K219" s="106"/>
      <c r="L219" s="139"/>
    </row>
    <row r="220" spans="1:12" s="107" customFormat="1" ht="16.2">
      <c r="A220" s="141"/>
      <c r="B220" s="146"/>
      <c r="C220" s="146"/>
      <c r="D220" s="146"/>
      <c r="E220" s="147"/>
      <c r="F220" s="147"/>
      <c r="G220" s="146"/>
      <c r="H220" s="148"/>
      <c r="L220" s="140"/>
    </row>
    <row r="221" spans="1:12" s="47" customFormat="1" ht="23.25" customHeight="1">
      <c r="A221" s="122" t="str">
        <f>'Planilha Orcamentária'!A39</f>
        <v>6.0</v>
      </c>
      <c r="B221" s="71"/>
      <c r="C221" s="287" t="str">
        <f>'Planilha Orcamentária'!D39</f>
        <v>URBANIZAÇÃO</v>
      </c>
      <c r="D221" s="287"/>
      <c r="E221" s="287"/>
      <c r="F221" s="287"/>
      <c r="G221" s="287"/>
      <c r="H221" s="287"/>
      <c r="I221" s="287"/>
      <c r="J221" s="287"/>
      <c r="K221" s="287"/>
      <c r="L221" s="288"/>
    </row>
    <row r="222" spans="1:12" s="58" customFormat="1" ht="16.2">
      <c r="A222" s="136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37"/>
    </row>
    <row r="223" spans="1:12" s="72" customFormat="1" ht="18.75" customHeight="1">
      <c r="A223" s="122" t="str">
        <f>'Planilha Orcamentária'!A40</f>
        <v>6.1</v>
      </c>
      <c r="B223" s="71" t="s">
        <v>236</v>
      </c>
      <c r="C223" s="287" t="str">
        <f>'Planilha Orcamentária'!D40</f>
        <v>ESCAVAÇÃO MANUAL DE TERRA (DESATERRO MANUAL), INCLUSIVE DESCARGA LATERAL, EXCLUSIVE RETIRADA E TRANSPORTE DO MATERIAL ESCAVADO</v>
      </c>
      <c r="D223" s="287"/>
      <c r="E223" s="287"/>
      <c r="F223" s="287"/>
      <c r="G223" s="287"/>
      <c r="H223" s="287"/>
      <c r="I223" s="287"/>
      <c r="J223" s="287"/>
      <c r="K223" s="287"/>
      <c r="L223" s="288"/>
    </row>
    <row r="224" spans="1:12" s="58" customFormat="1" ht="16.2">
      <c r="A224" s="136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37"/>
    </row>
    <row r="225" spans="1:12" s="58" customFormat="1" ht="16.2">
      <c r="A225" s="286" t="s">
        <v>222</v>
      </c>
      <c r="B225" s="286"/>
      <c r="C225" s="212" t="s">
        <v>223</v>
      </c>
      <c r="D225" s="211">
        <f>2*3.14*9.4</f>
        <v>59.032000000000004</v>
      </c>
      <c r="E225" s="147"/>
      <c r="F225" s="147"/>
      <c r="G225" s="146"/>
      <c r="H225" s="148"/>
      <c r="I225" s="107"/>
      <c r="J225" s="107"/>
      <c r="K225" s="112"/>
      <c r="L225" s="137"/>
    </row>
    <row r="226" spans="1:12" s="58" customFormat="1" ht="16.2">
      <c r="A226" s="146"/>
      <c r="B226" s="146"/>
      <c r="C226" s="146"/>
      <c r="D226" s="146"/>
      <c r="E226" s="147"/>
      <c r="F226" s="147"/>
      <c r="G226" s="146"/>
      <c r="H226" s="148"/>
      <c r="I226" s="107"/>
      <c r="J226" s="107"/>
      <c r="K226" s="112"/>
      <c r="L226" s="137"/>
    </row>
    <row r="227" spans="1:12" s="58" customFormat="1" ht="16.2">
      <c r="A227" s="286" t="s">
        <v>224</v>
      </c>
      <c r="B227" s="286"/>
      <c r="C227" s="195">
        <v>14.95</v>
      </c>
      <c r="D227" s="195">
        <v>56.8</v>
      </c>
      <c r="E227" s="195">
        <v>5</v>
      </c>
      <c r="F227" s="195">
        <v>61.2</v>
      </c>
      <c r="G227" s="195">
        <v>15.3</v>
      </c>
      <c r="H227" s="195">
        <v>4.8</v>
      </c>
      <c r="I227" s="195">
        <v>3.25</v>
      </c>
      <c r="J227" s="211">
        <f>SUM(C227:I227)</f>
        <v>161.30000000000001</v>
      </c>
      <c r="K227" s="112"/>
      <c r="L227" s="137"/>
    </row>
    <row r="228" spans="1:12" s="58" customFormat="1" ht="16.2">
      <c r="A228" s="146"/>
      <c r="B228" s="146"/>
      <c r="C228" s="146"/>
      <c r="D228" s="146"/>
      <c r="E228" s="147"/>
      <c r="F228" s="147"/>
      <c r="G228" s="146"/>
      <c r="H228" s="148"/>
      <c r="I228" s="107"/>
      <c r="J228" s="107"/>
      <c r="K228" s="112"/>
      <c r="L228" s="137"/>
    </row>
    <row r="229" spans="1:12" s="58" customFormat="1" ht="16.2">
      <c r="A229" s="286" t="s">
        <v>225</v>
      </c>
      <c r="B229" s="286"/>
      <c r="C229" s="195">
        <v>5.0999999999999996</v>
      </c>
      <c r="D229" s="195">
        <v>8.65</v>
      </c>
      <c r="E229" s="195">
        <v>2.95</v>
      </c>
      <c r="F229" s="195">
        <v>3.15</v>
      </c>
      <c r="G229" s="195">
        <v>10</v>
      </c>
      <c r="H229" s="211">
        <f>SUM(C229:G229)</f>
        <v>29.849999999999998</v>
      </c>
      <c r="I229" s="107"/>
      <c r="J229" s="107"/>
      <c r="K229" s="112"/>
      <c r="L229" s="137"/>
    </row>
    <row r="230" spans="1:12" s="58" customFormat="1" ht="16.2">
      <c r="A230" s="136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37"/>
    </row>
    <row r="231" spans="1:12" s="58" customFormat="1" ht="24">
      <c r="A231" s="146" t="s">
        <v>227</v>
      </c>
      <c r="B231" s="214">
        <f>D225+J227+H229</f>
        <v>250.18200000000002</v>
      </c>
      <c r="C231" s="146" t="s">
        <v>226</v>
      </c>
      <c r="D231" s="214">
        <v>0.2</v>
      </c>
      <c r="E231" s="146" t="s">
        <v>238</v>
      </c>
      <c r="F231" s="214">
        <v>0.09</v>
      </c>
      <c r="G231" s="112" t="s">
        <v>239</v>
      </c>
      <c r="H231" s="112"/>
      <c r="I231" s="112"/>
      <c r="J231" s="112"/>
      <c r="K231" s="112"/>
      <c r="L231" s="137"/>
    </row>
    <row r="232" spans="1:12" s="58" customFormat="1" ht="16.2">
      <c r="A232" s="146"/>
      <c r="B232" s="146"/>
      <c r="C232" s="146"/>
      <c r="D232" s="146"/>
      <c r="E232" s="147"/>
      <c r="F232" s="112"/>
      <c r="G232" s="112"/>
      <c r="H232" s="112"/>
      <c r="I232" s="112"/>
      <c r="J232" s="112"/>
      <c r="K232" s="112"/>
      <c r="L232" s="137"/>
    </row>
    <row r="233" spans="1:12" s="58" customFormat="1" ht="16.2">
      <c r="A233" s="286" t="s">
        <v>240</v>
      </c>
      <c r="B233" s="286"/>
      <c r="C233" s="286"/>
      <c r="D233" s="222">
        <f>B231*D231*F231</f>
        <v>4.5032760000000005</v>
      </c>
      <c r="E233" s="147"/>
      <c r="F233" s="112"/>
      <c r="G233" s="112"/>
      <c r="H233" s="112"/>
      <c r="I233" s="112"/>
      <c r="J233" s="112"/>
      <c r="K233" s="112"/>
      <c r="L233" s="137"/>
    </row>
    <row r="234" spans="1:12" s="58" customFormat="1" ht="16.2">
      <c r="A234" s="136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37"/>
    </row>
    <row r="235" spans="1:12" s="72" customFormat="1" ht="18.75" customHeight="1">
      <c r="A235" s="122" t="str">
        <f>'Planilha Orcamentária'!A41</f>
        <v>6.2</v>
      </c>
      <c r="B235" s="71" t="s">
        <v>38</v>
      </c>
      <c r="C235" s="287" t="str">
        <f>'Planilha Orcamentária'!D41</f>
        <v>REGULARIZAÇÃO DO SUB-LEITO (PROCTOR NORMAL)</v>
      </c>
      <c r="D235" s="287"/>
      <c r="E235" s="287"/>
      <c r="F235" s="287"/>
      <c r="G235" s="287"/>
      <c r="H235" s="287"/>
      <c r="I235" s="287"/>
      <c r="J235" s="287"/>
      <c r="K235" s="287"/>
      <c r="L235" s="288"/>
    </row>
    <row r="236" spans="1:12" s="58" customFormat="1" ht="16.2">
      <c r="A236" s="136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37"/>
    </row>
    <row r="237" spans="1:12" s="107" customFormat="1" ht="16.2" customHeight="1">
      <c r="A237" s="301" t="s">
        <v>164</v>
      </c>
      <c r="B237" s="302"/>
      <c r="C237" s="303"/>
      <c r="D237" s="146"/>
      <c r="E237" s="147"/>
      <c r="F237" s="147"/>
      <c r="G237" s="146"/>
      <c r="H237" s="148"/>
    </row>
    <row r="238" spans="1:12" s="64" customFormat="1" ht="15" customHeight="1">
      <c r="A238" s="301" t="s">
        <v>148</v>
      </c>
      <c r="B238" s="303"/>
      <c r="C238" s="69" t="s">
        <v>80</v>
      </c>
      <c r="D238" s="63"/>
      <c r="E238" s="63"/>
      <c r="F238" s="63"/>
      <c r="G238" s="63"/>
      <c r="H238" s="63"/>
      <c r="I238" s="63"/>
      <c r="J238" s="63"/>
      <c r="K238" s="63"/>
      <c r="L238" s="133"/>
    </row>
    <row r="239" spans="1:12" s="64" customFormat="1" ht="15" customHeight="1">
      <c r="A239" s="301" t="s">
        <v>165</v>
      </c>
      <c r="B239" s="303"/>
      <c r="C239" s="69">
        <v>278.31</v>
      </c>
      <c r="D239" s="63"/>
      <c r="E239" s="63"/>
      <c r="F239" s="63"/>
      <c r="G239" s="63"/>
      <c r="H239" s="63"/>
      <c r="I239" s="63"/>
      <c r="J239" s="63"/>
      <c r="K239" s="63"/>
      <c r="L239" s="133"/>
    </row>
    <row r="240" spans="1:12" s="64" customFormat="1" ht="15" customHeight="1">
      <c r="A240" s="301" t="s">
        <v>166</v>
      </c>
      <c r="B240" s="303"/>
      <c r="C240" s="69">
        <v>184.56</v>
      </c>
      <c r="D240" s="63"/>
      <c r="E240" s="63"/>
      <c r="F240" s="63"/>
      <c r="G240" s="63"/>
      <c r="H240" s="63"/>
      <c r="I240" s="63"/>
      <c r="J240" s="63"/>
      <c r="K240" s="63"/>
      <c r="L240" s="133"/>
    </row>
    <row r="241" spans="1:12" s="64" customFormat="1" ht="15" customHeight="1">
      <c r="A241" s="301" t="s">
        <v>167</v>
      </c>
      <c r="B241" s="303"/>
      <c r="C241" s="69">
        <v>32.94</v>
      </c>
      <c r="D241" s="63"/>
      <c r="E241" s="63"/>
      <c r="F241" s="63"/>
      <c r="G241" s="63"/>
      <c r="H241" s="63"/>
      <c r="I241" s="63"/>
      <c r="J241" s="63"/>
      <c r="K241" s="63"/>
      <c r="L241" s="133"/>
    </row>
    <row r="242" spans="1:12" s="64" customFormat="1" ht="15" customHeight="1">
      <c r="A242" s="299" t="s">
        <v>147</v>
      </c>
      <c r="B242" s="300"/>
      <c r="C242" s="210">
        <f>SUM(C239:C241)</f>
        <v>495.81</v>
      </c>
      <c r="D242" s="63"/>
      <c r="E242" s="221"/>
      <c r="F242" s="63"/>
      <c r="G242" s="63"/>
      <c r="H242" s="63"/>
      <c r="I242" s="63"/>
      <c r="J242" s="63"/>
      <c r="K242" s="63"/>
      <c r="L242" s="133"/>
    </row>
    <row r="243" spans="1:12" s="64" customFormat="1" ht="15" customHeight="1">
      <c r="A243" s="134"/>
      <c r="B243" s="65"/>
      <c r="C243" s="63"/>
      <c r="D243" s="63"/>
      <c r="E243" s="63"/>
      <c r="F243" s="63"/>
      <c r="G243" s="63"/>
      <c r="H243" s="63"/>
      <c r="I243" s="63"/>
      <c r="J243" s="63"/>
      <c r="K243" s="63"/>
      <c r="L243" s="133"/>
    </row>
    <row r="244" spans="1:12" s="72" customFormat="1" ht="33" customHeight="1">
      <c r="A244" s="122" t="str">
        <f>'Planilha Orcamentária'!A42</f>
        <v>6.3</v>
      </c>
      <c r="B244" s="71" t="s">
        <v>141</v>
      </c>
      <c r="C244" s="287" t="str">
        <f>'Planilha Orcamentária'!D42</f>
        <v>ALVENARIA DE BLOCO DE CONCRETO CHEIO SEM ARMAÇÃO, EM CONCRETO COM FCK 15MPA , ESP. 9CM, PARA REVESTIMENTO, INCLUSIVE ARGAMASSA PARA ASSENTAMENTO (DETALHE D - CADERNO SEDS)</v>
      </c>
      <c r="D244" s="287"/>
      <c r="E244" s="287"/>
      <c r="F244" s="287"/>
      <c r="G244" s="287"/>
      <c r="H244" s="287"/>
      <c r="I244" s="287"/>
      <c r="J244" s="287"/>
      <c r="K244" s="287"/>
      <c r="L244" s="288"/>
    </row>
    <row r="245" spans="1:12" s="107" customFormat="1" ht="16.2">
      <c r="A245" s="146"/>
      <c r="B245" s="146"/>
      <c r="C245" s="146"/>
      <c r="D245" s="146"/>
      <c r="E245" s="147"/>
      <c r="F245" s="147"/>
      <c r="G245" s="146"/>
      <c r="H245" s="148"/>
    </row>
    <row r="246" spans="1:12" s="107" customFormat="1" ht="16.8" customHeight="1">
      <c r="A246" s="286" t="s">
        <v>222</v>
      </c>
      <c r="B246" s="286"/>
      <c r="C246" s="212" t="s">
        <v>223</v>
      </c>
      <c r="D246" s="211">
        <f>2*3.14*9.4</f>
        <v>59.032000000000004</v>
      </c>
      <c r="E246" s="147"/>
      <c r="F246" s="147"/>
      <c r="G246" s="146"/>
      <c r="H246" s="148"/>
    </row>
    <row r="247" spans="1:12" s="107" customFormat="1" ht="16.2">
      <c r="A247" s="146"/>
      <c r="B247" s="146"/>
      <c r="C247" s="146"/>
      <c r="D247" s="146"/>
      <c r="E247" s="147"/>
      <c r="F247" s="147"/>
      <c r="G247" s="146"/>
      <c r="H247" s="148"/>
    </row>
    <row r="248" spans="1:12" s="107" customFormat="1" ht="16.2">
      <c r="A248" s="286" t="s">
        <v>224</v>
      </c>
      <c r="B248" s="286"/>
      <c r="C248" s="195">
        <v>14.95</v>
      </c>
      <c r="D248" s="195">
        <v>56.8</v>
      </c>
      <c r="E248" s="195">
        <v>5</v>
      </c>
      <c r="F248" s="195">
        <v>61.2</v>
      </c>
      <c r="G248" s="195">
        <v>15.3</v>
      </c>
      <c r="H248" s="195">
        <v>4.8</v>
      </c>
      <c r="I248" s="195">
        <v>3.25</v>
      </c>
      <c r="J248" s="211">
        <f>SUM(C248:I248)</f>
        <v>161.30000000000001</v>
      </c>
    </row>
    <row r="249" spans="1:12" s="107" customFormat="1" ht="16.2">
      <c r="A249" s="146"/>
      <c r="B249" s="146"/>
      <c r="C249" s="146"/>
      <c r="D249" s="146"/>
      <c r="E249" s="147"/>
      <c r="F249" s="147"/>
      <c r="G249" s="146"/>
      <c r="H249" s="148"/>
    </row>
    <row r="250" spans="1:12" s="107" customFormat="1" ht="16.2">
      <c r="A250" s="286" t="s">
        <v>225</v>
      </c>
      <c r="B250" s="286"/>
      <c r="C250" s="195">
        <v>5.0999999999999996</v>
      </c>
      <c r="D250" s="195">
        <v>8.65</v>
      </c>
      <c r="E250" s="195">
        <v>2.95</v>
      </c>
      <c r="F250" s="195">
        <v>3.15</v>
      </c>
      <c r="G250" s="195">
        <v>10</v>
      </c>
      <c r="H250" s="211">
        <f>SUM(C250:G250)</f>
        <v>29.849999999999998</v>
      </c>
    </row>
    <row r="251" spans="1:12" s="107" customFormat="1" ht="16.2">
      <c r="A251" s="146"/>
      <c r="B251" s="146"/>
      <c r="C251" s="146"/>
      <c r="D251" s="146"/>
      <c r="E251" s="147"/>
      <c r="F251" s="147"/>
      <c r="G251" s="146"/>
      <c r="H251" s="148"/>
    </row>
    <row r="252" spans="1:12" s="107" customFormat="1" ht="16.2">
      <c r="A252" s="146"/>
      <c r="B252" s="146"/>
      <c r="C252" s="146"/>
      <c r="D252" s="146"/>
      <c r="E252" s="147"/>
      <c r="F252" s="147"/>
      <c r="G252" s="146"/>
      <c r="H252" s="148"/>
    </row>
    <row r="253" spans="1:12" s="107" customFormat="1" ht="16.2">
      <c r="A253" s="146"/>
      <c r="B253" s="146"/>
      <c r="C253" s="146"/>
      <c r="D253" s="146"/>
      <c r="E253" s="147"/>
      <c r="F253" s="147"/>
      <c r="G253" s="146"/>
      <c r="H253" s="148"/>
    </row>
    <row r="254" spans="1:12" s="107" customFormat="1" ht="24">
      <c r="A254" s="146" t="s">
        <v>227</v>
      </c>
      <c r="B254" s="214">
        <f>D246+J248+H250</f>
        <v>250.18200000000002</v>
      </c>
      <c r="C254" s="146" t="s">
        <v>226</v>
      </c>
      <c r="D254" s="214">
        <v>1</v>
      </c>
      <c r="E254" s="147"/>
      <c r="F254" s="147"/>
      <c r="G254" s="146"/>
      <c r="H254" s="148"/>
    </row>
    <row r="255" spans="1:12" s="107" customFormat="1" ht="16.2">
      <c r="A255" s="146"/>
      <c r="B255" s="146"/>
      <c r="C255" s="146"/>
      <c r="D255" s="146"/>
      <c r="E255" s="147"/>
      <c r="F255" s="147"/>
      <c r="G255" s="146"/>
      <c r="H255" s="148"/>
    </row>
    <row r="256" spans="1:12" s="107" customFormat="1" ht="16.8" customHeight="1">
      <c r="A256" s="286" t="s">
        <v>228</v>
      </c>
      <c r="B256" s="286"/>
      <c r="C256" s="286"/>
      <c r="D256" s="220">
        <f>B254*D254</f>
        <v>250.18200000000002</v>
      </c>
      <c r="E256" s="147"/>
      <c r="F256" s="147"/>
      <c r="G256" s="146"/>
      <c r="H256" s="148"/>
    </row>
    <row r="257" spans="1:12" s="107" customFormat="1" ht="16.2">
      <c r="A257" s="146"/>
      <c r="B257" s="146"/>
      <c r="C257" s="146"/>
      <c r="D257" s="146"/>
      <c r="E257" s="147"/>
      <c r="F257" s="147"/>
      <c r="G257" s="146"/>
      <c r="H257" s="148"/>
    </row>
    <row r="258" spans="1:12" s="107" customFormat="1" ht="16.2">
      <c r="A258" s="146"/>
      <c r="B258" s="146"/>
      <c r="C258" s="146"/>
      <c r="D258" s="146"/>
      <c r="E258" s="147"/>
      <c r="F258" s="147"/>
      <c r="G258" s="146"/>
      <c r="H258" s="148"/>
    </row>
    <row r="259" spans="1:12" s="107" customFormat="1" ht="16.2">
      <c r="A259" s="146"/>
      <c r="B259" s="146"/>
      <c r="C259" s="146"/>
      <c r="D259" s="146"/>
      <c r="E259" s="147"/>
      <c r="F259" s="147"/>
      <c r="G259" s="146"/>
      <c r="H259" s="148"/>
    </row>
    <row r="260" spans="1:12" s="107" customFormat="1" ht="16.2">
      <c r="A260" s="146"/>
      <c r="B260" s="146"/>
      <c r="C260" s="146"/>
      <c r="D260" s="146"/>
      <c r="E260" s="147"/>
      <c r="F260" s="147"/>
      <c r="G260" s="146"/>
      <c r="H260" s="148"/>
    </row>
    <row r="261" spans="1:12" s="107" customFormat="1" ht="16.2">
      <c r="A261" s="146"/>
      <c r="B261" s="146"/>
      <c r="C261" s="146"/>
      <c r="D261" s="146"/>
      <c r="E261" s="147"/>
      <c r="F261" s="147"/>
      <c r="G261" s="146"/>
      <c r="H261" s="148"/>
    </row>
    <row r="262" spans="1:12" s="107" customFormat="1" ht="16.2">
      <c r="A262" s="146"/>
      <c r="B262" s="146"/>
      <c r="C262" s="146"/>
      <c r="D262" s="146"/>
      <c r="E262" s="147"/>
      <c r="F262" s="147"/>
      <c r="G262" s="146"/>
      <c r="H262" s="148"/>
    </row>
    <row r="263" spans="1:12" s="107" customFormat="1" ht="16.2">
      <c r="A263" s="146"/>
      <c r="B263" s="146"/>
      <c r="C263" s="146"/>
      <c r="D263" s="146"/>
      <c r="E263" s="147"/>
      <c r="F263" s="147"/>
      <c r="G263" s="146"/>
      <c r="H263" s="148"/>
    </row>
    <row r="264" spans="1:12" s="107" customFormat="1" ht="16.2">
      <c r="A264" s="146"/>
      <c r="B264" s="146"/>
      <c r="C264" s="146"/>
      <c r="D264" s="146"/>
      <c r="E264" s="147"/>
      <c r="F264" s="147"/>
      <c r="G264" s="146"/>
      <c r="H264" s="148"/>
    </row>
    <row r="265" spans="1:12" s="107" customFormat="1" ht="16.2">
      <c r="A265" s="146"/>
      <c r="B265" s="146"/>
      <c r="C265" s="146"/>
      <c r="D265" s="146"/>
      <c r="E265" s="147"/>
      <c r="F265" s="147"/>
      <c r="G265" s="146"/>
      <c r="H265" s="148"/>
    </row>
    <row r="266" spans="1:12" s="72" customFormat="1" ht="33" customHeight="1">
      <c r="A266" s="122" t="str">
        <f>'Planilha Orcamentária'!A43</f>
        <v>6.4</v>
      </c>
      <c r="B266" s="71" t="s">
        <v>143</v>
      </c>
      <c r="C266" s="287" t="str">
        <f>'Planilha Orcamentária'!D43</f>
        <v>CHAPISCO COM ARGAMASSA, TRAÇO 1:3 (CIMENTO E AREIA), ESP . 5MM, APLICADO EM ALVENARIA/ESTRUTURA DE CONCRETO COM COLHER, INCLUSIVE ARGAMASSA COM PREPARO MECANIZADO</v>
      </c>
      <c r="D266" s="287"/>
      <c r="E266" s="287"/>
      <c r="F266" s="287"/>
      <c r="G266" s="287"/>
      <c r="H266" s="287"/>
      <c r="I266" s="287"/>
      <c r="J266" s="287"/>
      <c r="K266" s="287"/>
      <c r="L266" s="288"/>
    </row>
    <row r="267" spans="1:12" s="107" customFormat="1" ht="16.2">
      <c r="A267" s="146"/>
      <c r="B267" s="146"/>
      <c r="C267" s="146"/>
      <c r="D267" s="146"/>
      <c r="E267" s="147"/>
      <c r="F267" s="147"/>
      <c r="G267" s="146"/>
      <c r="H267" s="148"/>
    </row>
    <row r="268" spans="1:12" s="72" customFormat="1" ht="33" customHeight="1">
      <c r="A268" s="122" t="str">
        <f>'Planilha Orcamentária'!A44</f>
        <v>6.5</v>
      </c>
      <c r="B268" s="71" t="s">
        <v>144</v>
      </c>
      <c r="C268" s="287" t="str">
        <f>'Planilha Orcamentária'!D44</f>
        <v>EMBOÇO COM ARGAMASSA, TRAÇO 1:6 (CIMENTO E AREIA), ESP. 20MM, APLICAÇÃO MANUAL, INCLUSIVE ARGAMASSA COM PREPARO MECANIZADO, EXCLUSIVE CHAPISCO</v>
      </c>
      <c r="D268" s="287"/>
      <c r="E268" s="287"/>
      <c r="F268" s="287"/>
      <c r="G268" s="287"/>
      <c r="H268" s="287"/>
      <c r="I268" s="287"/>
      <c r="J268" s="287"/>
      <c r="K268" s="287"/>
      <c r="L268" s="288"/>
    </row>
    <row r="269" spans="1:12" s="107" customFormat="1" ht="16.2">
      <c r="A269" s="146"/>
      <c r="B269" s="146"/>
      <c r="C269" s="146"/>
      <c r="D269" s="146"/>
      <c r="E269" s="147"/>
      <c r="F269" s="147"/>
      <c r="G269" s="146"/>
      <c r="H269" s="148"/>
    </row>
    <row r="270" spans="1:12" s="107" customFormat="1" ht="24" customHeight="1">
      <c r="A270" s="286" t="s">
        <v>229</v>
      </c>
      <c r="B270" s="286"/>
      <c r="C270" s="216">
        <f>B254</f>
        <v>250.18200000000002</v>
      </c>
      <c r="D270" s="146" t="s">
        <v>230</v>
      </c>
      <c r="E270" s="216">
        <v>0.6</v>
      </c>
      <c r="F270" s="215" t="s">
        <v>231</v>
      </c>
      <c r="G270" s="217">
        <v>2</v>
      </c>
      <c r="H270" s="218" t="s">
        <v>232</v>
      </c>
      <c r="I270" s="216">
        <f>B254</f>
        <v>250.18200000000002</v>
      </c>
      <c r="J270" s="146" t="s">
        <v>230</v>
      </c>
      <c r="K270" s="216">
        <v>0.09</v>
      </c>
      <c r="L270" s="219" t="s">
        <v>233</v>
      </c>
    </row>
    <row r="271" spans="1:12" s="107" customFormat="1" ht="16.2">
      <c r="A271" s="146"/>
      <c r="B271" s="146"/>
      <c r="C271" s="146"/>
      <c r="D271" s="146"/>
      <c r="E271" s="147"/>
      <c r="F271" s="147"/>
      <c r="G271" s="146"/>
      <c r="H271" s="148"/>
    </row>
    <row r="272" spans="1:12" s="107" customFormat="1" ht="16.2">
      <c r="A272" s="286" t="s">
        <v>229</v>
      </c>
      <c r="B272" s="286"/>
      <c r="C272" s="220">
        <f>(C270*E270*G270)+(I270*K270*1)</f>
        <v>322.73478000000006</v>
      </c>
      <c r="D272" s="146"/>
      <c r="E272" s="147"/>
      <c r="F272" s="147"/>
      <c r="G272" s="146"/>
      <c r="H272" s="148"/>
    </row>
    <row r="273" spans="1:12" s="107" customFormat="1" ht="16.2">
      <c r="A273" s="146"/>
      <c r="B273" s="146"/>
      <c r="C273" s="146"/>
      <c r="D273" s="146"/>
      <c r="E273" s="147"/>
      <c r="F273" s="147"/>
      <c r="G273" s="146"/>
      <c r="H273" s="148"/>
    </row>
    <row r="274" spans="1:12" s="72" customFormat="1" ht="33" customHeight="1">
      <c r="A274" s="122" t="str">
        <f>'Planilha Orcamentária'!A45</f>
        <v>6.6</v>
      </c>
      <c r="B274" s="71" t="s">
        <v>168</v>
      </c>
      <c r="C274" s="287" t="str">
        <f>'Planilha Orcamentária'!D45</f>
        <v>PREPARAÇÃO PARA EMASSAMENTO OU PINTURA (LÁTEX/ ACRÍLICA) EM PAREDE, INCLUSIVE UMA (1) DEMÃO DE SELADOR ACRÍLICO</v>
      </c>
      <c r="D274" s="287"/>
      <c r="E274" s="287"/>
      <c r="F274" s="287"/>
      <c r="G274" s="287"/>
      <c r="H274" s="287"/>
      <c r="I274" s="287"/>
      <c r="J274" s="287"/>
      <c r="K274" s="287"/>
      <c r="L274" s="288"/>
    </row>
    <row r="275" spans="1:12" s="107" customFormat="1" ht="16.2">
      <c r="A275" s="146"/>
      <c r="B275" s="146"/>
      <c r="C275" s="146"/>
      <c r="D275" s="146"/>
      <c r="E275" s="147"/>
      <c r="F275" s="147"/>
      <c r="G275" s="146"/>
      <c r="H275" s="148"/>
    </row>
    <row r="276" spans="1:12" s="72" customFormat="1" ht="33" customHeight="1">
      <c r="A276" s="122" t="str">
        <f>'Planilha Orcamentária'!A46</f>
        <v>6.7</v>
      </c>
      <c r="B276" s="71" t="s">
        <v>170</v>
      </c>
      <c r="C276" s="287" t="str">
        <f>'Planilha Orcamentária'!D46</f>
        <v>PINTURA LÁTEX (PVA) EM PAREDE, DUAS (2) DEMÃOS, EXCLUSIVE SELADOR ACRÍLICO E MASSA ACRÍLICA/CORRIDA (PVA)</v>
      </c>
      <c r="D276" s="287"/>
      <c r="E276" s="287"/>
      <c r="F276" s="287"/>
      <c r="G276" s="287"/>
      <c r="H276" s="287"/>
      <c r="I276" s="287"/>
      <c r="J276" s="287"/>
      <c r="K276" s="287"/>
      <c r="L276" s="288"/>
    </row>
    <row r="277" spans="1:12" s="107" customFormat="1" ht="16.2">
      <c r="A277" s="146"/>
      <c r="B277" s="146"/>
      <c r="C277" s="146"/>
      <c r="D277" s="146"/>
      <c r="E277" s="147"/>
      <c r="F277" s="147"/>
      <c r="G277" s="146"/>
      <c r="H277" s="148"/>
    </row>
    <row r="278" spans="1:12" ht="27" customHeight="1">
      <c r="A278" s="286" t="s">
        <v>234</v>
      </c>
      <c r="B278" s="286"/>
      <c r="C278" s="216">
        <f>C270</f>
        <v>250.18200000000002</v>
      </c>
      <c r="D278" s="146" t="s">
        <v>230</v>
      </c>
      <c r="E278" s="216">
        <v>0.6</v>
      </c>
      <c r="F278" s="215" t="s">
        <v>231</v>
      </c>
      <c r="G278" s="217">
        <v>2</v>
      </c>
      <c r="H278" s="218" t="s">
        <v>232</v>
      </c>
      <c r="I278" s="216">
        <f>B262</f>
        <v>0</v>
      </c>
      <c r="J278" s="146" t="s">
        <v>230</v>
      </c>
      <c r="K278" s="216">
        <v>0.09</v>
      </c>
      <c r="L278" s="219" t="s">
        <v>233</v>
      </c>
    </row>
    <row r="279" spans="1:12" ht="15" customHeight="1">
      <c r="A279" s="146"/>
      <c r="B279" s="146"/>
      <c r="C279" s="146"/>
      <c r="D279" s="146"/>
      <c r="E279" s="147"/>
      <c r="F279" s="147"/>
      <c r="G279" s="146"/>
      <c r="H279" s="148"/>
      <c r="I279" s="107"/>
      <c r="J279" s="107"/>
      <c r="K279" s="107"/>
      <c r="L279" s="107"/>
    </row>
    <row r="280" spans="1:12" ht="15" customHeight="1">
      <c r="A280" s="286" t="s">
        <v>234</v>
      </c>
      <c r="B280" s="286"/>
      <c r="C280" s="220">
        <f>(C278*E278*G278)+(I278*K278*1)</f>
        <v>300.21840000000003</v>
      </c>
      <c r="D280" s="146"/>
      <c r="E280" s="147"/>
      <c r="F280" s="147"/>
      <c r="G280" s="146"/>
      <c r="H280" s="148"/>
      <c r="I280" s="107"/>
      <c r="J280" s="107"/>
      <c r="K280" s="107"/>
      <c r="L280" s="107"/>
    </row>
    <row r="281" spans="1:12" ht="15" customHeight="1">
      <c r="A281" s="61"/>
      <c r="B281" s="61"/>
      <c r="D281" s="61"/>
      <c r="E281" s="61"/>
      <c r="F281" s="61"/>
      <c r="H281" s="61"/>
      <c r="I281" s="61"/>
      <c r="J281" s="62"/>
      <c r="K281" s="62"/>
      <c r="L281" s="62"/>
    </row>
    <row r="282" spans="1:12" ht="15" customHeight="1">
      <c r="A282" s="61"/>
      <c r="B282" s="61"/>
      <c r="D282" s="61"/>
      <c r="E282" s="61"/>
      <c r="F282" s="61"/>
      <c r="H282" s="61"/>
      <c r="I282" s="61"/>
      <c r="J282" s="62"/>
      <c r="K282" s="62"/>
      <c r="L282" s="62"/>
    </row>
    <row r="283" spans="1:12" ht="15" customHeight="1">
      <c r="A283" s="61"/>
      <c r="B283" s="61"/>
      <c r="D283" s="61"/>
      <c r="E283" s="61"/>
      <c r="F283" s="61"/>
      <c r="H283" s="61"/>
      <c r="I283" s="61"/>
      <c r="J283" s="62"/>
      <c r="K283" s="62"/>
      <c r="L283" s="62"/>
    </row>
    <row r="284" spans="1:12" ht="15" customHeight="1">
      <c r="A284" s="61"/>
      <c r="B284" s="61"/>
      <c r="D284" s="61"/>
      <c r="E284" s="61"/>
      <c r="F284" s="61"/>
      <c r="H284" s="61"/>
      <c r="I284" s="61"/>
      <c r="J284" s="62"/>
      <c r="K284" s="62"/>
      <c r="L284" s="62"/>
    </row>
    <row r="285" spans="1:12" ht="15" customHeight="1">
      <c r="A285" s="61"/>
      <c r="B285" s="61"/>
      <c r="D285" s="61"/>
      <c r="E285" s="61"/>
      <c r="F285" s="61"/>
      <c r="H285" s="61"/>
      <c r="I285" s="61"/>
      <c r="J285" s="62"/>
      <c r="K285" s="62"/>
      <c r="L285" s="62"/>
    </row>
    <row r="286" spans="1:12" ht="15" customHeight="1">
      <c r="A286" s="61"/>
      <c r="B286" s="61"/>
      <c r="D286" s="61"/>
      <c r="E286" s="61"/>
      <c r="F286" s="61"/>
      <c r="H286" s="61"/>
      <c r="I286" s="61"/>
      <c r="J286" s="62"/>
      <c r="K286" s="62"/>
      <c r="L286" s="62"/>
    </row>
    <row r="287" spans="1:12" ht="15" customHeight="1">
      <c r="A287" s="61"/>
      <c r="B287" s="61"/>
      <c r="D287" s="61"/>
      <c r="E287" s="61"/>
      <c r="F287" s="61"/>
      <c r="H287" s="61"/>
      <c r="I287" s="61"/>
      <c r="J287" s="62"/>
      <c r="K287" s="62"/>
      <c r="L287" s="62"/>
    </row>
    <row r="288" spans="1:12" ht="15" customHeight="1">
      <c r="A288" s="61"/>
      <c r="B288" s="61"/>
      <c r="D288" s="61"/>
      <c r="E288" s="61"/>
      <c r="F288" s="61"/>
      <c r="H288" s="61"/>
      <c r="I288" s="61"/>
      <c r="J288" s="62"/>
      <c r="K288" s="62"/>
      <c r="L288" s="62"/>
    </row>
    <row r="289" spans="1:12" ht="15" customHeight="1">
      <c r="A289" s="61"/>
      <c r="B289" s="61"/>
      <c r="D289" s="61"/>
      <c r="E289" s="61"/>
      <c r="F289" s="61"/>
      <c r="H289" s="61"/>
      <c r="I289" s="61"/>
      <c r="J289" s="62"/>
      <c r="K289" s="62"/>
      <c r="L289" s="62"/>
    </row>
    <row r="290" spans="1:12" ht="15" customHeight="1">
      <c r="A290" s="61"/>
      <c r="B290" s="61"/>
      <c r="D290" s="61"/>
      <c r="E290" s="61"/>
      <c r="F290" s="61"/>
      <c r="H290" s="61"/>
      <c r="I290" s="61"/>
      <c r="J290" s="62"/>
      <c r="K290" s="62"/>
      <c r="L290" s="62"/>
    </row>
    <row r="291" spans="1:12" ht="15" customHeight="1">
      <c r="A291" s="61"/>
      <c r="B291" s="61"/>
      <c r="D291" s="61"/>
      <c r="E291" s="61"/>
      <c r="F291" s="61"/>
      <c r="H291" s="61"/>
      <c r="I291" s="61"/>
      <c r="J291" s="62"/>
      <c r="K291" s="62"/>
      <c r="L291" s="62"/>
    </row>
    <row r="292" spans="1:12" ht="15" customHeight="1">
      <c r="A292" s="61"/>
      <c r="B292" s="61"/>
      <c r="D292" s="61"/>
      <c r="E292" s="61"/>
      <c r="F292" s="61"/>
      <c r="H292" s="61"/>
      <c r="I292" s="61"/>
      <c r="J292" s="62"/>
      <c r="K292" s="62"/>
      <c r="L292" s="62"/>
    </row>
    <row r="293" spans="1:12" ht="15" customHeight="1">
      <c r="A293" s="61"/>
      <c r="B293" s="61"/>
      <c r="D293" s="61"/>
      <c r="E293" s="61"/>
      <c r="F293" s="61"/>
      <c r="H293" s="61"/>
      <c r="I293" s="61"/>
      <c r="J293" s="62"/>
      <c r="K293" s="62"/>
      <c r="L293" s="62"/>
    </row>
    <row r="294" spans="1:12" ht="15" customHeight="1">
      <c r="A294" s="61"/>
      <c r="B294" s="61"/>
      <c r="D294" s="61"/>
      <c r="E294" s="61"/>
      <c r="F294" s="61"/>
      <c r="H294" s="61"/>
      <c r="I294" s="61"/>
      <c r="J294" s="62"/>
      <c r="K294" s="62"/>
      <c r="L294" s="62"/>
    </row>
    <row r="295" spans="1:12" ht="15" customHeight="1">
      <c r="A295" s="61"/>
      <c r="B295" s="61"/>
      <c r="D295" s="61"/>
      <c r="E295" s="61"/>
      <c r="F295" s="61"/>
      <c r="H295" s="61"/>
      <c r="I295" s="61"/>
      <c r="J295" s="62"/>
      <c r="K295" s="62"/>
      <c r="L295" s="62"/>
    </row>
    <row r="296" spans="1:12" ht="15" customHeight="1">
      <c r="A296" s="61"/>
      <c r="B296" s="61"/>
      <c r="D296" s="61"/>
      <c r="E296" s="61"/>
      <c r="F296" s="61"/>
      <c r="H296" s="61"/>
      <c r="I296" s="61"/>
      <c r="J296" s="62"/>
      <c r="K296" s="62"/>
      <c r="L296" s="62"/>
    </row>
    <row r="297" spans="1:12" ht="15" customHeight="1">
      <c r="A297" s="61"/>
      <c r="B297" s="61"/>
      <c r="D297" s="61"/>
      <c r="E297" s="61"/>
      <c r="F297" s="61"/>
      <c r="H297" s="61"/>
      <c r="I297" s="61"/>
      <c r="J297" s="62"/>
      <c r="K297" s="62"/>
      <c r="L297" s="62"/>
    </row>
    <row r="298" spans="1:12" ht="15" customHeight="1">
      <c r="A298" s="61"/>
      <c r="B298" s="61"/>
      <c r="D298" s="61"/>
      <c r="E298" s="61"/>
      <c r="F298" s="61"/>
      <c r="H298" s="61"/>
      <c r="I298" s="61"/>
      <c r="J298" s="62"/>
      <c r="K298" s="62"/>
      <c r="L298" s="62"/>
    </row>
    <row r="299" spans="1:12" ht="15" customHeight="1">
      <c r="A299" s="61"/>
      <c r="B299" s="61"/>
      <c r="D299" s="61"/>
      <c r="E299" s="61"/>
      <c r="F299" s="61"/>
      <c r="H299" s="61"/>
      <c r="I299" s="61"/>
      <c r="J299" s="62"/>
      <c r="K299" s="62"/>
      <c r="L299" s="62"/>
    </row>
    <row r="300" spans="1:12" ht="15" customHeight="1">
      <c r="A300" s="61"/>
      <c r="B300" s="61"/>
      <c r="D300" s="61"/>
      <c r="E300" s="61"/>
      <c r="F300" s="61"/>
      <c r="H300" s="61"/>
      <c r="I300" s="61"/>
      <c r="J300" s="62"/>
      <c r="K300" s="62"/>
      <c r="L300" s="62"/>
    </row>
    <row r="301" spans="1:12" ht="15" customHeight="1">
      <c r="A301" s="61"/>
      <c r="B301" s="61"/>
      <c r="D301" s="61"/>
      <c r="E301" s="61"/>
      <c r="F301" s="61"/>
      <c r="H301" s="61"/>
      <c r="I301" s="61"/>
      <c r="J301" s="62"/>
      <c r="K301" s="62"/>
      <c r="L301" s="62"/>
    </row>
    <row r="302" spans="1:12" ht="15" customHeight="1">
      <c r="A302" s="61"/>
      <c r="B302" s="61"/>
      <c r="D302" s="61"/>
      <c r="E302" s="61"/>
      <c r="F302" s="61"/>
      <c r="H302" s="61"/>
      <c r="I302" s="61"/>
      <c r="J302" s="62"/>
      <c r="K302" s="62"/>
      <c r="L302" s="62"/>
    </row>
    <row r="303" spans="1:12" ht="15" customHeight="1">
      <c r="A303" s="61"/>
      <c r="B303" s="61"/>
      <c r="D303" s="61"/>
      <c r="E303" s="61"/>
      <c r="F303" s="61"/>
      <c r="H303" s="61"/>
      <c r="I303" s="61"/>
      <c r="J303" s="62"/>
      <c r="K303" s="62"/>
      <c r="L303" s="62"/>
    </row>
    <row r="304" spans="1:12" ht="15" customHeight="1">
      <c r="A304" s="61"/>
      <c r="B304" s="61"/>
      <c r="D304" s="61"/>
      <c r="E304" s="61"/>
      <c r="F304" s="61"/>
      <c r="H304" s="61"/>
      <c r="I304" s="61"/>
      <c r="J304" s="62"/>
      <c r="K304" s="62"/>
      <c r="L304" s="62"/>
    </row>
    <row r="305" spans="1:12" ht="15" customHeight="1">
      <c r="A305" s="61"/>
      <c r="B305" s="61"/>
      <c r="D305" s="61"/>
      <c r="E305" s="61"/>
      <c r="F305" s="61"/>
      <c r="H305" s="61"/>
      <c r="I305" s="61"/>
      <c r="J305" s="62"/>
      <c r="K305" s="62"/>
      <c r="L305" s="62"/>
    </row>
    <row r="306" spans="1:12" ht="15" customHeight="1">
      <c r="A306" s="61"/>
      <c r="B306" s="61"/>
      <c r="D306" s="61"/>
      <c r="E306" s="61"/>
      <c r="F306" s="61"/>
      <c r="H306" s="61"/>
      <c r="I306" s="61"/>
      <c r="J306" s="62"/>
      <c r="K306" s="62"/>
      <c r="L306" s="62"/>
    </row>
    <row r="307" spans="1:12" ht="15" customHeight="1">
      <c r="A307" s="61"/>
      <c r="B307" s="61"/>
      <c r="D307" s="61"/>
      <c r="E307" s="61"/>
      <c r="F307" s="61"/>
      <c r="H307" s="61"/>
      <c r="I307" s="61"/>
      <c r="J307" s="62"/>
      <c r="K307" s="62"/>
      <c r="L307" s="62"/>
    </row>
    <row r="308" spans="1:12" ht="15" customHeight="1">
      <c r="A308" s="61"/>
      <c r="B308" s="61"/>
      <c r="D308" s="61"/>
      <c r="E308" s="61"/>
      <c r="F308" s="61"/>
      <c r="H308" s="61"/>
      <c r="I308" s="61"/>
      <c r="J308" s="62"/>
      <c r="K308" s="62"/>
      <c r="L308" s="62"/>
    </row>
    <row r="309" spans="1:12" ht="15" customHeight="1">
      <c r="A309" s="61"/>
      <c r="B309" s="61"/>
      <c r="D309" s="61"/>
      <c r="E309" s="61"/>
      <c r="F309" s="61"/>
      <c r="H309" s="61"/>
      <c r="I309" s="61"/>
      <c r="J309" s="62"/>
      <c r="K309" s="62"/>
      <c r="L309" s="62"/>
    </row>
    <row r="310" spans="1:12" ht="15" customHeight="1">
      <c r="A310" s="61"/>
      <c r="B310" s="61"/>
      <c r="D310" s="61"/>
      <c r="E310" s="61"/>
      <c r="F310" s="61"/>
      <c r="H310" s="61"/>
      <c r="I310" s="61"/>
      <c r="J310" s="62"/>
      <c r="K310" s="62"/>
      <c r="L310" s="62"/>
    </row>
    <row r="311" spans="1:12" ht="15" customHeight="1">
      <c r="A311" s="61"/>
      <c r="B311" s="61"/>
      <c r="D311" s="61"/>
      <c r="E311" s="61"/>
      <c r="F311" s="61"/>
      <c r="H311" s="61"/>
      <c r="I311" s="61"/>
      <c r="J311" s="62"/>
      <c r="K311" s="62"/>
      <c r="L311" s="62"/>
    </row>
    <row r="312" spans="1:12" ht="15" customHeight="1">
      <c r="A312" s="61"/>
      <c r="B312" s="61"/>
      <c r="D312" s="61"/>
      <c r="E312" s="61"/>
      <c r="F312" s="61"/>
      <c r="H312" s="61"/>
      <c r="I312" s="61"/>
      <c r="J312" s="62"/>
      <c r="K312" s="62"/>
      <c r="L312" s="62"/>
    </row>
    <row r="313" spans="1:12" ht="15" customHeight="1">
      <c r="A313" s="61"/>
      <c r="B313" s="61"/>
      <c r="D313" s="61"/>
      <c r="E313" s="61"/>
      <c r="F313" s="61"/>
      <c r="H313" s="61"/>
      <c r="I313" s="61"/>
      <c r="J313" s="62"/>
      <c r="K313" s="62"/>
      <c r="L313" s="62"/>
    </row>
    <row r="314" spans="1:12" ht="15" customHeight="1">
      <c r="A314" s="61"/>
      <c r="B314" s="61"/>
      <c r="D314" s="61"/>
      <c r="E314" s="61"/>
      <c r="F314" s="61"/>
      <c r="H314" s="61"/>
      <c r="I314" s="61"/>
      <c r="J314" s="62"/>
      <c r="K314" s="62"/>
      <c r="L314" s="62"/>
    </row>
    <row r="315" spans="1:12" ht="15" customHeight="1">
      <c r="A315" s="61"/>
      <c r="B315" s="61"/>
      <c r="D315" s="61"/>
      <c r="E315" s="61"/>
      <c r="F315" s="61"/>
      <c r="H315" s="61"/>
      <c r="I315" s="61"/>
      <c r="J315" s="62"/>
      <c r="K315" s="62"/>
      <c r="L315" s="62"/>
    </row>
    <row r="316" spans="1:12" ht="15" customHeight="1">
      <c r="A316" s="61"/>
      <c r="B316" s="61"/>
      <c r="D316" s="61"/>
      <c r="E316" s="61"/>
      <c r="F316" s="61"/>
      <c r="H316" s="61"/>
      <c r="I316" s="61"/>
      <c r="J316" s="62"/>
      <c r="K316" s="62"/>
      <c r="L316" s="62"/>
    </row>
    <row r="317" spans="1:12" ht="15" customHeight="1">
      <c r="A317" s="61"/>
      <c r="B317" s="61"/>
      <c r="D317" s="61"/>
      <c r="E317" s="61"/>
      <c r="F317" s="61"/>
      <c r="H317" s="61"/>
      <c r="I317" s="61"/>
      <c r="J317" s="62"/>
      <c r="K317" s="62"/>
      <c r="L317" s="62"/>
    </row>
    <row r="318" spans="1:12" ht="15" customHeight="1">
      <c r="A318" s="61"/>
      <c r="B318" s="61"/>
      <c r="D318" s="61"/>
      <c r="E318" s="61"/>
      <c r="F318" s="61"/>
      <c r="H318" s="61"/>
      <c r="I318" s="61"/>
      <c r="J318" s="62"/>
      <c r="K318" s="62"/>
      <c r="L318" s="62"/>
    </row>
    <row r="319" spans="1:12" ht="15" customHeight="1">
      <c r="A319" s="61"/>
      <c r="B319" s="61"/>
      <c r="D319" s="61"/>
      <c r="E319" s="61"/>
      <c r="F319" s="61"/>
      <c r="H319" s="61"/>
      <c r="I319" s="61"/>
      <c r="J319" s="62"/>
      <c r="K319" s="62"/>
      <c r="L319" s="62"/>
    </row>
    <row r="320" spans="1:12" ht="15" customHeight="1">
      <c r="A320" s="61"/>
      <c r="B320" s="61"/>
      <c r="D320" s="61"/>
      <c r="E320" s="61"/>
      <c r="F320" s="61"/>
      <c r="H320" s="61"/>
      <c r="I320" s="61"/>
      <c r="J320" s="62"/>
      <c r="K320" s="62"/>
      <c r="L320" s="62"/>
    </row>
    <row r="321" spans="1:12" ht="15" customHeight="1">
      <c r="A321" s="61"/>
      <c r="B321" s="61"/>
      <c r="D321" s="61"/>
      <c r="E321" s="61"/>
      <c r="F321" s="61"/>
      <c r="H321" s="61"/>
      <c r="I321" s="61"/>
      <c r="J321" s="62"/>
      <c r="K321" s="62"/>
      <c r="L321" s="62"/>
    </row>
    <row r="322" spans="1:12" ht="15" customHeight="1">
      <c r="A322" s="61"/>
      <c r="B322" s="61"/>
      <c r="D322" s="61"/>
      <c r="E322" s="61"/>
      <c r="F322" s="61"/>
      <c r="H322" s="61"/>
      <c r="I322" s="61"/>
      <c r="J322" s="62"/>
      <c r="K322" s="62"/>
      <c r="L322" s="62"/>
    </row>
    <row r="323" spans="1:12" ht="15" customHeight="1">
      <c r="A323" s="61"/>
      <c r="B323" s="61"/>
      <c r="D323" s="61"/>
      <c r="E323" s="61"/>
      <c r="F323" s="61"/>
      <c r="H323" s="61"/>
      <c r="I323" s="61"/>
      <c r="J323" s="62"/>
      <c r="K323" s="62"/>
      <c r="L323" s="62"/>
    </row>
    <row r="324" spans="1:12" ht="15" customHeight="1">
      <c r="A324" s="61"/>
      <c r="B324" s="61"/>
      <c r="D324" s="61"/>
      <c r="E324" s="61"/>
      <c r="F324" s="61"/>
      <c r="H324" s="61"/>
      <c r="I324" s="61"/>
      <c r="J324" s="62"/>
      <c r="K324" s="62"/>
      <c r="L324" s="62"/>
    </row>
    <row r="325" spans="1:12" ht="15" customHeight="1">
      <c r="A325" s="61"/>
      <c r="B325" s="61"/>
      <c r="D325" s="61"/>
      <c r="E325" s="61"/>
      <c r="F325" s="61"/>
      <c r="H325" s="61"/>
      <c r="I325" s="61"/>
      <c r="J325" s="62"/>
      <c r="K325" s="62"/>
      <c r="L325" s="62"/>
    </row>
    <row r="326" spans="1:12" ht="15" customHeight="1">
      <c r="A326" s="61"/>
      <c r="B326" s="61"/>
      <c r="D326" s="61"/>
      <c r="E326" s="61"/>
      <c r="F326" s="61"/>
      <c r="H326" s="61"/>
      <c r="I326" s="61"/>
      <c r="J326" s="62"/>
      <c r="K326" s="62"/>
      <c r="L326" s="62"/>
    </row>
    <row r="327" spans="1:12" ht="15" customHeight="1">
      <c r="A327" s="61"/>
      <c r="B327" s="61"/>
      <c r="D327" s="61"/>
      <c r="E327" s="61"/>
      <c r="F327" s="61"/>
      <c r="H327" s="61"/>
      <c r="I327" s="61"/>
      <c r="J327" s="62"/>
      <c r="K327" s="62"/>
      <c r="L327" s="62"/>
    </row>
    <row r="328" spans="1:12" ht="15" customHeight="1">
      <c r="A328" s="61"/>
      <c r="B328" s="61"/>
      <c r="D328" s="61"/>
      <c r="E328" s="61"/>
      <c r="F328" s="61"/>
      <c r="H328" s="61"/>
      <c r="I328" s="61"/>
      <c r="J328" s="62"/>
      <c r="K328" s="62"/>
      <c r="L328" s="62"/>
    </row>
    <row r="329" spans="1:12" ht="15" customHeight="1">
      <c r="A329" s="61"/>
      <c r="B329" s="61"/>
      <c r="D329" s="61"/>
      <c r="E329" s="61"/>
      <c r="F329" s="61"/>
      <c r="H329" s="61"/>
      <c r="I329" s="61"/>
      <c r="J329" s="62"/>
      <c r="K329" s="62"/>
      <c r="L329" s="62"/>
    </row>
    <row r="330" spans="1:12" ht="15" customHeight="1">
      <c r="A330" s="61"/>
      <c r="B330" s="61"/>
      <c r="D330" s="61"/>
      <c r="E330" s="61"/>
      <c r="F330" s="61"/>
      <c r="H330" s="61"/>
      <c r="I330" s="61"/>
      <c r="J330" s="62"/>
      <c r="K330" s="62"/>
      <c r="L330" s="62"/>
    </row>
    <row r="331" spans="1:12" ht="15" customHeight="1">
      <c r="A331" s="61"/>
      <c r="B331" s="61"/>
      <c r="D331" s="61"/>
      <c r="E331" s="61"/>
      <c r="F331" s="61"/>
      <c r="H331" s="61"/>
      <c r="I331" s="61"/>
      <c r="J331" s="62"/>
      <c r="K331" s="62"/>
      <c r="L331" s="62"/>
    </row>
    <row r="332" spans="1:12" ht="15" customHeight="1">
      <c r="A332" s="61"/>
      <c r="B332" s="61"/>
      <c r="G332" s="62"/>
      <c r="J332" s="62"/>
      <c r="K332" s="62"/>
      <c r="L332" s="62"/>
    </row>
    <row r="333" spans="1:12" ht="15" customHeight="1">
      <c r="A333" s="61"/>
      <c r="B333" s="61"/>
      <c r="G333" s="62"/>
      <c r="J333" s="62"/>
      <c r="K333" s="62"/>
      <c r="L333" s="62"/>
    </row>
    <row r="334" spans="1:12" ht="15" customHeight="1">
      <c r="A334" s="61"/>
      <c r="B334" s="61"/>
      <c r="G334" s="62"/>
      <c r="J334" s="62"/>
      <c r="K334" s="62"/>
      <c r="L334" s="62"/>
    </row>
    <row r="335" spans="1:12" ht="15" customHeight="1">
      <c r="A335" s="61"/>
      <c r="B335" s="61"/>
      <c r="G335" s="62"/>
      <c r="J335" s="62"/>
      <c r="K335" s="62"/>
      <c r="L335" s="62"/>
    </row>
    <row r="336" spans="1:12" ht="15" customHeight="1">
      <c r="A336" s="61"/>
      <c r="B336" s="61"/>
      <c r="G336" s="62"/>
      <c r="J336" s="62"/>
      <c r="K336" s="62"/>
      <c r="L336" s="62"/>
    </row>
    <row r="337" spans="1:12" ht="15" customHeight="1">
      <c r="A337" s="61"/>
      <c r="B337" s="61"/>
      <c r="G337" s="62"/>
      <c r="J337" s="62"/>
      <c r="K337" s="62"/>
      <c r="L337" s="62"/>
    </row>
    <row r="338" spans="1:12" ht="15" customHeight="1">
      <c r="A338" s="61"/>
      <c r="B338" s="61"/>
      <c r="G338" s="62"/>
      <c r="J338" s="62"/>
      <c r="K338" s="62"/>
      <c r="L338" s="62"/>
    </row>
    <row r="339" spans="1:12" ht="15" customHeight="1">
      <c r="A339" s="61"/>
      <c r="B339" s="61"/>
      <c r="G339" s="62"/>
      <c r="J339" s="62"/>
      <c r="K339" s="62"/>
      <c r="L339" s="62"/>
    </row>
    <row r="340" spans="1:12" ht="15" customHeight="1">
      <c r="A340" s="61"/>
      <c r="B340" s="61"/>
      <c r="G340" s="62"/>
      <c r="J340" s="62"/>
      <c r="K340" s="62"/>
      <c r="L340" s="62"/>
    </row>
  </sheetData>
  <mergeCells count="180">
    <mergeCell ref="C24:L24"/>
    <mergeCell ref="D26:F26"/>
    <mergeCell ref="C32:L32"/>
    <mergeCell ref="C28:L28"/>
    <mergeCell ref="C20:L20"/>
    <mergeCell ref="D75:E75"/>
    <mergeCell ref="F75:G75"/>
    <mergeCell ref="C49:L49"/>
    <mergeCell ref="C68:L68"/>
    <mergeCell ref="C43:L43"/>
    <mergeCell ref="C53:L53"/>
    <mergeCell ref="C55:L55"/>
    <mergeCell ref="C45:L45"/>
    <mergeCell ref="C66:D66"/>
    <mergeCell ref="C65:D65"/>
    <mergeCell ref="C63:L63"/>
    <mergeCell ref="C36:L36"/>
    <mergeCell ref="A1:L1"/>
    <mergeCell ref="A4:L4"/>
    <mergeCell ref="C16:L16"/>
    <mergeCell ref="F5:H5"/>
    <mergeCell ref="C6:D6"/>
    <mergeCell ref="F6:G6"/>
    <mergeCell ref="D18:F18"/>
    <mergeCell ref="C8:L8"/>
    <mergeCell ref="A9:L9"/>
    <mergeCell ref="C10:L10"/>
    <mergeCell ref="C12:L12"/>
    <mergeCell ref="C5:D5"/>
    <mergeCell ref="J7:K7"/>
    <mergeCell ref="A2:L2"/>
    <mergeCell ref="A3:L3"/>
    <mergeCell ref="C115:L115"/>
    <mergeCell ref="H133:I133"/>
    <mergeCell ref="B140:C140"/>
    <mergeCell ref="H117:I117"/>
    <mergeCell ref="A71:B71"/>
    <mergeCell ref="C144:L144"/>
    <mergeCell ref="B146:C146"/>
    <mergeCell ref="A40:B40"/>
    <mergeCell ref="C40:D40"/>
    <mergeCell ref="A41:B41"/>
    <mergeCell ref="C41:D41"/>
    <mergeCell ref="E40:F40"/>
    <mergeCell ref="E41:F41"/>
    <mergeCell ref="A61:B61"/>
    <mergeCell ref="C113:L113"/>
    <mergeCell ref="C108:L108"/>
    <mergeCell ref="A70:B70"/>
    <mergeCell ref="A75:B76"/>
    <mergeCell ref="C75:C76"/>
    <mergeCell ref="A95:B96"/>
    <mergeCell ref="C95:C96"/>
    <mergeCell ref="C103:L103"/>
    <mergeCell ref="C98:L98"/>
    <mergeCell ref="C88:L88"/>
    <mergeCell ref="C93:L93"/>
    <mergeCell ref="C81:L81"/>
    <mergeCell ref="C79:L79"/>
    <mergeCell ref="C73:L73"/>
    <mergeCell ref="A77:B77"/>
    <mergeCell ref="F217:F218"/>
    <mergeCell ref="A210:B210"/>
    <mergeCell ref="C210:D210"/>
    <mergeCell ref="E210:E211"/>
    <mergeCell ref="B153:C153"/>
    <mergeCell ref="A154:D154"/>
    <mergeCell ref="B155:C155"/>
    <mergeCell ref="B156:C156"/>
    <mergeCell ref="B157:C157"/>
    <mergeCell ref="A158:C158"/>
    <mergeCell ref="C217:D217"/>
    <mergeCell ref="C215:L215"/>
    <mergeCell ref="C205:L205"/>
    <mergeCell ref="F210:F211"/>
    <mergeCell ref="C160:L160"/>
    <mergeCell ref="A207:B207"/>
    <mergeCell ref="C207:D207"/>
    <mergeCell ref="E207:E208"/>
    <mergeCell ref="F207:F208"/>
    <mergeCell ref="C200:L200"/>
    <mergeCell ref="E217:E218"/>
    <mergeCell ref="G181:K181"/>
    <mergeCell ref="G182:H182"/>
    <mergeCell ref="G186:J186"/>
    <mergeCell ref="B149:C149"/>
    <mergeCell ref="B150:C150"/>
    <mergeCell ref="A151:C151"/>
    <mergeCell ref="G146:H146"/>
    <mergeCell ref="F147:I147"/>
    <mergeCell ref="G148:H148"/>
    <mergeCell ref="G149:H149"/>
    <mergeCell ref="G150:H150"/>
    <mergeCell ref="F151:H151"/>
    <mergeCell ref="H123:I123"/>
    <mergeCell ref="H124:I124"/>
    <mergeCell ref="H125:I125"/>
    <mergeCell ref="B120:C120"/>
    <mergeCell ref="H129:I129"/>
    <mergeCell ref="B138:C138"/>
    <mergeCell ref="B139:C139"/>
    <mergeCell ref="B129:C129"/>
    <mergeCell ref="E118:E129"/>
    <mergeCell ref="H130:I130"/>
    <mergeCell ref="H131:I131"/>
    <mergeCell ref="G134:I134"/>
    <mergeCell ref="B135:C135"/>
    <mergeCell ref="B136:C136"/>
    <mergeCell ref="A86:B86"/>
    <mergeCell ref="A246:B246"/>
    <mergeCell ref="A248:B248"/>
    <mergeCell ref="A250:B250"/>
    <mergeCell ref="A256:C256"/>
    <mergeCell ref="B134:C134"/>
    <mergeCell ref="A242:B242"/>
    <mergeCell ref="A237:C237"/>
    <mergeCell ref="A239:B239"/>
    <mergeCell ref="A240:B240"/>
    <mergeCell ref="A241:B241"/>
    <mergeCell ref="C244:L244"/>
    <mergeCell ref="A238:B238"/>
    <mergeCell ref="A162:E162"/>
    <mergeCell ref="G162:K162"/>
    <mergeCell ref="G163:H163"/>
    <mergeCell ref="G179:J179"/>
    <mergeCell ref="B117:C117"/>
    <mergeCell ref="B141:C141"/>
    <mergeCell ref="H128:I128"/>
    <mergeCell ref="B133:C133"/>
    <mergeCell ref="B137:C137"/>
    <mergeCell ref="B131:C131"/>
    <mergeCell ref="B130:C130"/>
    <mergeCell ref="K118:K124"/>
    <mergeCell ref="H126:I126"/>
    <mergeCell ref="H127:I127"/>
    <mergeCell ref="K125:K129"/>
    <mergeCell ref="F154:I154"/>
    <mergeCell ref="A189:D189"/>
    <mergeCell ref="H132:I132"/>
    <mergeCell ref="K130:K133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32:C132"/>
    <mergeCell ref="B118:C118"/>
    <mergeCell ref="B119:C119"/>
    <mergeCell ref="H118:I118"/>
    <mergeCell ref="H119:I119"/>
    <mergeCell ref="H120:I120"/>
    <mergeCell ref="H121:I121"/>
    <mergeCell ref="H122:I122"/>
    <mergeCell ref="B142:C142"/>
    <mergeCell ref="E130:E142"/>
    <mergeCell ref="A163:B163"/>
    <mergeCell ref="A186:D186"/>
    <mergeCell ref="A278:B278"/>
    <mergeCell ref="A280:B280"/>
    <mergeCell ref="C223:L223"/>
    <mergeCell ref="A225:B225"/>
    <mergeCell ref="A227:B227"/>
    <mergeCell ref="A229:B229"/>
    <mergeCell ref="A233:C233"/>
    <mergeCell ref="C276:L276"/>
    <mergeCell ref="C221:L221"/>
    <mergeCell ref="C235:L235"/>
    <mergeCell ref="C274:L274"/>
    <mergeCell ref="C268:L268"/>
    <mergeCell ref="C266:L266"/>
    <mergeCell ref="A270:B270"/>
    <mergeCell ref="A272:B272"/>
    <mergeCell ref="A198:C198"/>
    <mergeCell ref="C191:L191"/>
    <mergeCell ref="A217:B217"/>
    <mergeCell ref="A147:D147"/>
    <mergeCell ref="B148:C148"/>
  </mergeCells>
  <phoneticPr fontId="4" type="noConversion"/>
  <printOptions horizontalCentered="1"/>
  <pageMargins left="0" right="0" top="0.39370078740157483" bottom="0" header="0" footer="0"/>
  <pageSetup paperSize="9" scale="65" fitToHeight="0" orientation="landscape" horizontalDpi="300" verticalDpi="300" r:id="rId1"/>
  <headerFooter alignWithMargins="0"/>
  <rowBreaks count="7" manualBreakCount="7">
    <brk id="35" max="11" man="1"/>
    <brk id="62" max="11" man="1"/>
    <brk id="92" max="11" man="1"/>
    <brk id="112" max="11" man="1"/>
    <brk id="159" max="11" man="1"/>
    <brk id="204" max="11" man="1"/>
    <brk id="243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9"/>
  <sheetViews>
    <sheetView showGridLines="0" showZeros="0" view="pageBreakPreview" zoomScaleNormal="75" zoomScaleSheetLayoutView="100" workbookViewId="0">
      <selection activeCell="A4" sqref="A4:C4"/>
    </sheetView>
  </sheetViews>
  <sheetFormatPr defaultColWidth="9.109375" defaultRowHeight="13.2"/>
  <cols>
    <col min="1" max="1" width="7.109375" style="4" customWidth="1"/>
    <col min="2" max="2" width="37.21875" style="4" customWidth="1"/>
    <col min="3" max="3" width="16.44140625" style="13" customWidth="1"/>
    <col min="4" max="4" width="19" style="13" customWidth="1"/>
    <col min="5" max="7" width="15.77734375" style="4" customWidth="1"/>
    <col min="8" max="8" width="13.44140625" style="4" bestFit="1" customWidth="1"/>
    <col min="9" max="9" width="15.21875" style="4" bestFit="1" customWidth="1"/>
    <col min="10" max="16384" width="9.109375" style="4"/>
  </cols>
  <sheetData>
    <row r="1" spans="1:9" ht="18" customHeight="1">
      <c r="A1" s="373" t="s">
        <v>18</v>
      </c>
      <c r="B1" s="373"/>
      <c r="C1" s="373"/>
      <c r="D1" s="373"/>
      <c r="E1" s="373"/>
      <c r="F1" s="373"/>
      <c r="G1" s="373"/>
    </row>
    <row r="2" spans="1:9" ht="28.2" customHeight="1">
      <c r="A2" s="383" t="str">
        <f>'Planilha Orcamentária'!A2:E2</f>
        <v>PREFEITURA MUNICIPAL DE BOM JARDIM DE MINAS /MG</v>
      </c>
      <c r="B2" s="384"/>
      <c r="C2" s="385"/>
      <c r="D2" s="142" t="s">
        <v>31</v>
      </c>
      <c r="E2" s="380">
        <f>'Planilha Orcamentária'!I47</f>
        <v>454640.69400000002</v>
      </c>
      <c r="F2" s="380"/>
      <c r="G2" s="143" t="s">
        <v>52</v>
      </c>
    </row>
    <row r="3" spans="1:9" ht="31.2" customHeight="1">
      <c r="A3" s="364" t="str">
        <f>'Planilha Orcamentária'!A3:E3</f>
        <v>OBRA: PAVIMENTAÇÃO ASFÁLTICA EM CBUQ E EXECUÇÃO DE INFRAESTRUTURA EM VIA URBANA</v>
      </c>
      <c r="B3" s="365"/>
      <c r="C3" s="366"/>
      <c r="D3" s="367" t="s">
        <v>185</v>
      </c>
      <c r="E3" s="368"/>
      <c r="F3" s="368"/>
      <c r="G3" s="369"/>
    </row>
    <row r="4" spans="1:9" ht="36.6" customHeight="1">
      <c r="A4" s="364" t="str">
        <f>'Planilha Orcamentária'!A4:E4</f>
        <v>LOCAL: AVENIDA PREFEITO GENIVALDO MARQUES DE PAULA - CENTRO (ENTRADA DO MUNICIPIO DE BOM JARDIM DE MINAS)/MG</v>
      </c>
      <c r="B4" s="365"/>
      <c r="C4" s="366"/>
      <c r="D4" s="370"/>
      <c r="E4" s="371"/>
      <c r="F4" s="371"/>
      <c r="G4" s="372"/>
    </row>
    <row r="5" spans="1:9" ht="36" customHeight="1">
      <c r="A5" s="5" t="s">
        <v>0</v>
      </c>
      <c r="B5" s="5" t="s">
        <v>19</v>
      </c>
      <c r="C5" s="96" t="s">
        <v>20</v>
      </c>
      <c r="D5" s="96" t="s">
        <v>21</v>
      </c>
      <c r="E5" s="5" t="s">
        <v>22</v>
      </c>
      <c r="F5" s="5" t="s">
        <v>23</v>
      </c>
      <c r="G5" s="5" t="s">
        <v>50</v>
      </c>
    </row>
    <row r="6" spans="1:9" s="9" customFormat="1" ht="14.25" customHeight="1">
      <c r="A6" s="381" t="str">
        <f>'Planilha Orcamentária'!A9</f>
        <v>1.0</v>
      </c>
      <c r="B6" s="382" t="str">
        <f>'Planilha Orcamentária'!D9</f>
        <v>SERVIÇOS PRELIMINARES</v>
      </c>
      <c r="C6" s="6" t="s">
        <v>24</v>
      </c>
      <c r="D6" s="7">
        <f>D7/$D$19</f>
        <v>3.5442040742617725E-2</v>
      </c>
      <c r="E6" s="8">
        <v>0.35</v>
      </c>
      <c r="F6" s="8">
        <v>0.35</v>
      </c>
      <c r="G6" s="8">
        <v>0.3</v>
      </c>
    </row>
    <row r="7" spans="1:9" s="9" customFormat="1">
      <c r="A7" s="381"/>
      <c r="B7" s="382"/>
      <c r="C7" s="10" t="s">
        <v>25</v>
      </c>
      <c r="D7" s="21">
        <f>'Planilha Orcamentária'!I9</f>
        <v>16113.393999999998</v>
      </c>
      <c r="E7" s="21">
        <f>E6*$D$7</f>
        <v>5639.687899999999</v>
      </c>
      <c r="F7" s="21">
        <f>F6*$D$7</f>
        <v>5639.687899999999</v>
      </c>
      <c r="G7" s="21">
        <f>G6*$D$7</f>
        <v>4834.0181999999995</v>
      </c>
    </row>
    <row r="8" spans="1:9" s="9" customFormat="1" ht="14.25" customHeight="1">
      <c r="A8" s="381" t="str">
        <f>'Planilha Orcamentária'!A17</f>
        <v>2.0</v>
      </c>
      <c r="B8" s="382" t="str">
        <f>'Planilha Orcamentária'!D17</f>
        <v>DRENAGEM PLUVIAL</v>
      </c>
      <c r="C8" s="6" t="s">
        <v>24</v>
      </c>
      <c r="D8" s="7">
        <f>D9/$D$19</f>
        <v>5.6354986120094208E-2</v>
      </c>
      <c r="E8" s="8">
        <v>1</v>
      </c>
      <c r="F8" s="8">
        <v>0</v>
      </c>
      <c r="G8" s="8">
        <v>0</v>
      </c>
    </row>
    <row r="9" spans="1:9" s="9" customFormat="1" ht="14.25" customHeight="1">
      <c r="A9" s="381"/>
      <c r="B9" s="382"/>
      <c r="C9" s="10" t="s">
        <v>25</v>
      </c>
      <c r="D9" s="21">
        <f>'Planilha Orcamentária'!I17</f>
        <v>25621.27</v>
      </c>
      <c r="E9" s="21">
        <f>E8*$D$9</f>
        <v>25621.27</v>
      </c>
      <c r="F9" s="21">
        <f>F8*$D$9</f>
        <v>0</v>
      </c>
      <c r="G9" s="21">
        <f>G8*$D$9</f>
        <v>0</v>
      </c>
    </row>
    <row r="10" spans="1:9" s="9" customFormat="1" ht="14.25" customHeight="1">
      <c r="A10" s="381" t="str">
        <f>'Planilha Orcamentária'!A20</f>
        <v>3.0</v>
      </c>
      <c r="B10" s="382" t="str">
        <f>'Planilha Orcamentária'!D20</f>
        <v>SERVIÇOS DE TERRAPLENAGEM</v>
      </c>
      <c r="C10" s="6" t="s">
        <v>24</v>
      </c>
      <c r="D10" s="7">
        <f>D11/$D$19</f>
        <v>0.22169634467432867</v>
      </c>
      <c r="E10" s="8">
        <v>0.9</v>
      </c>
      <c r="F10" s="8">
        <v>0.1</v>
      </c>
      <c r="G10" s="8">
        <v>0</v>
      </c>
    </row>
    <row r="11" spans="1:9" s="9" customFormat="1" ht="14.25" customHeight="1">
      <c r="A11" s="381"/>
      <c r="B11" s="382"/>
      <c r="C11" s="10" t="s">
        <v>25</v>
      </c>
      <c r="D11" s="21">
        <f>'Planilha Orcamentária'!I20</f>
        <v>100792.18</v>
      </c>
      <c r="E11" s="21">
        <f>E10*$D$11</f>
        <v>90712.962</v>
      </c>
      <c r="F11" s="21">
        <f>F10*$D$11</f>
        <v>10079.218000000001</v>
      </c>
      <c r="G11" s="21">
        <f>G10*$D$11</f>
        <v>0</v>
      </c>
    </row>
    <row r="12" spans="1:9" s="9" customFormat="1" ht="14.25" customHeight="1">
      <c r="A12" s="381" t="str">
        <f>'Planilha Orcamentária'!A24</f>
        <v>4.0</v>
      </c>
      <c r="B12" s="382" t="str">
        <f>'Planilha Orcamentária'!D24</f>
        <v>SERVIÇOS DE PAVIMENTAÇÃO ASFÁLTICA</v>
      </c>
      <c r="C12" s="6" t="s">
        <v>24</v>
      </c>
      <c r="D12" s="7">
        <f>D13/$D$19</f>
        <v>0.52174146118121145</v>
      </c>
      <c r="E12" s="8"/>
      <c r="F12" s="8">
        <v>0.5</v>
      </c>
      <c r="G12" s="8">
        <v>0.5</v>
      </c>
      <c r="I12" s="184"/>
    </row>
    <row r="13" spans="1:9" s="9" customFormat="1" ht="14.25" customHeight="1">
      <c r="A13" s="381"/>
      <c r="B13" s="382"/>
      <c r="C13" s="10" t="s">
        <v>25</v>
      </c>
      <c r="D13" s="21">
        <f>'Planilha Orcamentária'!I24</f>
        <v>237204.90000000002</v>
      </c>
      <c r="E13" s="21"/>
      <c r="F13" s="21">
        <f>F12*$D$13</f>
        <v>118602.45000000001</v>
      </c>
      <c r="G13" s="21">
        <f>G12*$D$13</f>
        <v>118602.45000000001</v>
      </c>
    </row>
    <row r="14" spans="1:9" s="9" customFormat="1" ht="14.25" customHeight="1">
      <c r="A14" s="381" t="str">
        <f>'Planilha Orcamentária'!A31</f>
        <v>5.0</v>
      </c>
      <c r="B14" s="382" t="str">
        <f>'Planilha Orcamentária'!D31</f>
        <v>SINALIZAÇÃO VIÁRIA HORIZONTAL E VERTICAL</v>
      </c>
      <c r="C14" s="6" t="s">
        <v>24</v>
      </c>
      <c r="D14" s="7">
        <f>D15/$D$19</f>
        <v>4.7988709079350468E-2</v>
      </c>
      <c r="E14" s="8">
        <v>0</v>
      </c>
      <c r="F14" s="8"/>
      <c r="G14" s="8">
        <v>1</v>
      </c>
    </row>
    <row r="15" spans="1:9" s="9" customFormat="1" ht="14.25" customHeight="1">
      <c r="A15" s="381"/>
      <c r="B15" s="382"/>
      <c r="C15" s="10" t="s">
        <v>25</v>
      </c>
      <c r="D15" s="20">
        <f>'Planilha Orcamentária'!I31</f>
        <v>21817.62</v>
      </c>
      <c r="E15" s="20">
        <f>E14*$D$15</f>
        <v>0</v>
      </c>
      <c r="F15" s="21"/>
      <c r="G15" s="21">
        <f>G14*$D$15</f>
        <v>21817.62</v>
      </c>
    </row>
    <row r="16" spans="1:9" s="9" customFormat="1" ht="14.25" customHeight="1">
      <c r="A16" s="381" t="str">
        <f>'Planilha Orcamentária'!A39</f>
        <v>6.0</v>
      </c>
      <c r="B16" s="382" t="str">
        <f>'Planilha Orcamentária'!D39</f>
        <v>URBANIZAÇÃO</v>
      </c>
      <c r="C16" s="6" t="s">
        <v>24</v>
      </c>
      <c r="D16" s="7">
        <f>D17/$D$19</f>
        <v>0.11677645820239752</v>
      </c>
      <c r="E16" s="8">
        <v>0</v>
      </c>
      <c r="F16" s="8">
        <v>0.5</v>
      </c>
      <c r="G16" s="8">
        <v>0.5</v>
      </c>
    </row>
    <row r="17" spans="1:9" s="9" customFormat="1" ht="14.25" customHeight="1">
      <c r="A17" s="381"/>
      <c r="B17" s="382"/>
      <c r="C17" s="10" t="s">
        <v>25</v>
      </c>
      <c r="D17" s="20">
        <f>'Planilha Orcamentária'!I39</f>
        <v>53091.33</v>
      </c>
      <c r="E17" s="20">
        <f>E16*$D$15</f>
        <v>0</v>
      </c>
      <c r="F17" s="21">
        <f>F16*$D$17</f>
        <v>26545.665000000001</v>
      </c>
      <c r="G17" s="21">
        <f>G16*$D$17</f>
        <v>26545.665000000001</v>
      </c>
    </row>
    <row r="18" spans="1:9" s="9" customFormat="1" ht="14.25" customHeight="1">
      <c r="A18" s="381" t="s">
        <v>26</v>
      </c>
      <c r="B18" s="381"/>
      <c r="C18" s="6" t="s">
        <v>24</v>
      </c>
      <c r="D18" s="7">
        <f>D6+D8+D10++D14+D12+D16</f>
        <v>1</v>
      </c>
      <c r="E18" s="7">
        <f>E19/$D$19</f>
        <v>0.26828641058690622</v>
      </c>
      <c r="F18" s="7">
        <f>F19/$D$19</f>
        <v>0.35383330841915356</v>
      </c>
      <c r="G18" s="7">
        <f>G19/$D$19</f>
        <v>0.37788028099394028</v>
      </c>
    </row>
    <row r="19" spans="1:9" s="9" customFormat="1" ht="13.5" customHeight="1">
      <c r="A19" s="381"/>
      <c r="B19" s="381"/>
      <c r="C19" s="6" t="s">
        <v>25</v>
      </c>
      <c r="D19" s="22">
        <f>D7+D9+D11+D13+D15+D17</f>
        <v>454640.69400000002</v>
      </c>
      <c r="E19" s="22">
        <f>E7+E9+E11+E13+E15+E17</f>
        <v>121973.91990000001</v>
      </c>
      <c r="F19" s="22">
        <f>F7+F9+F11+F13+F15+F17</f>
        <v>160867.02090000003</v>
      </c>
      <c r="G19" s="22">
        <f>G7+G9+G11+G13+G15+G17</f>
        <v>171799.75320000004</v>
      </c>
      <c r="H19" s="184"/>
    </row>
    <row r="20" spans="1:9" ht="14.25" customHeight="1">
      <c r="A20" s="11"/>
      <c r="B20" s="187"/>
      <c r="C20" s="187"/>
      <c r="D20" s="187"/>
      <c r="E20" s="187"/>
      <c r="F20" s="374"/>
      <c r="G20" s="375"/>
      <c r="I20" s="185"/>
    </row>
    <row r="21" spans="1:9" ht="27.75" customHeight="1">
      <c r="A21" s="11"/>
      <c r="B21" s="12"/>
      <c r="C21" s="187"/>
      <c r="F21" s="376"/>
      <c r="G21" s="377"/>
    </row>
    <row r="22" spans="1:9">
      <c r="A22" s="14"/>
      <c r="B22" s="23" t="str">
        <f>'Planilha Orcamentária'!C51</f>
        <v>Priscila Cristina de Paula Neto</v>
      </c>
      <c r="D22" s="188"/>
      <c r="E22" s="188"/>
      <c r="F22" s="376"/>
      <c r="G22" s="377"/>
    </row>
    <row r="23" spans="1:9" ht="19.5" customHeight="1">
      <c r="A23" s="15"/>
      <c r="B23" s="189" t="str">
        <f>'Planilha Orcamentária'!C53</f>
        <v>Engenheira Civil</v>
      </c>
      <c r="F23" s="376"/>
      <c r="G23" s="377"/>
    </row>
    <row r="24" spans="1:9" ht="19.5" customHeight="1">
      <c r="A24" s="15"/>
      <c r="B24" s="189" t="str">
        <f>'Planilha Orcamentária'!C54</f>
        <v>CREA-MG Nº: 142702/D</v>
      </c>
      <c r="F24" s="376"/>
      <c r="G24" s="377"/>
    </row>
    <row r="25" spans="1:9" ht="19.5" customHeight="1">
      <c r="A25" s="15"/>
      <c r="B25" s="189"/>
      <c r="F25" s="376"/>
      <c r="G25" s="377"/>
    </row>
    <row r="26" spans="1:9" ht="13.5" customHeight="1">
      <c r="A26" s="16"/>
      <c r="B26" s="24"/>
      <c r="C26" s="190"/>
      <c r="D26" s="190"/>
      <c r="E26" s="191"/>
      <c r="F26" s="376"/>
      <c r="G26" s="377"/>
    </row>
    <row r="27" spans="1:9" ht="14.25" customHeight="1">
      <c r="A27" s="15"/>
      <c r="B27" s="23" t="str">
        <f>'Planilha Orcamentária'!C57</f>
        <v>José Francisco Matos e Silva</v>
      </c>
      <c r="F27" s="376"/>
      <c r="G27" s="377"/>
    </row>
    <row r="28" spans="1:9" ht="14.1" customHeight="1">
      <c r="A28" s="15"/>
      <c r="B28" s="192" t="str" cm="1">
        <f t="array" ref="B28:C28">'Planilha Orcamentária'!C58:D58</f>
        <v xml:space="preserve">Prefeito Municipal de Bom Jardim de Minas </v>
      </c>
      <c r="C28" s="13">
        <v>0</v>
      </c>
      <c r="F28" s="376"/>
      <c r="G28" s="377"/>
    </row>
    <row r="29" spans="1:9">
      <c r="A29" s="17"/>
      <c r="B29" s="18"/>
      <c r="C29" s="19"/>
      <c r="D29" s="19"/>
      <c r="E29" s="18"/>
      <c r="F29" s="378"/>
      <c r="G29" s="379"/>
    </row>
  </sheetData>
  <mergeCells count="20">
    <mergeCell ref="B8:B9"/>
    <mergeCell ref="A16:A17"/>
    <mergeCell ref="B16:B17"/>
    <mergeCell ref="A2:C2"/>
    <mergeCell ref="A3:C3"/>
    <mergeCell ref="A4:C4"/>
    <mergeCell ref="D3:G4"/>
    <mergeCell ref="A1:G1"/>
    <mergeCell ref="F20:G29"/>
    <mergeCell ref="E2:F2"/>
    <mergeCell ref="A18:B19"/>
    <mergeCell ref="A10:A11"/>
    <mergeCell ref="B10:B11"/>
    <mergeCell ref="A14:A15"/>
    <mergeCell ref="B14:B15"/>
    <mergeCell ref="A12:A13"/>
    <mergeCell ref="B12:B13"/>
    <mergeCell ref="A6:A7"/>
    <mergeCell ref="B6:B7"/>
    <mergeCell ref="A8:A9"/>
  </mergeCells>
  <phoneticPr fontId="66" type="noConversion"/>
  <printOptions horizontalCentered="1"/>
  <pageMargins left="0.19685039370078741" right="0.19685039370078741" top="0.59055118110236227" bottom="0.19685039370078741" header="0.19685039370078741" footer="0"/>
  <pageSetup paperSize="9" orientation="landscape" horizontalDpi="4294967295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L4a+4guco35MTNu7wHLAUspd945W7etjjXDkijgjIms=</DigestValue>
    </Reference>
    <Reference Type="http://www.w3.org/2000/09/xmldsig#Object" URI="#idOfficeObject">
      <DigestMethod Algorithm="http://www.w3.org/2001/04/xmlenc#sha256"/>
      <DigestValue>7wmSUwWNrvcbrn19CCkYdSbS4ch57DFRnqb9RjNvhMM=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AUoEHOOaQk3YCQcErq+RHHchSMike8ykYFAmWFT9kNY=</DigestValue>
    </Reference>
  </SignedInfo>
  <SignatureValue>HTrdxfq3F7CD+Icm51+4kW6APNxcabGeXtqsJEbpxn+9ls6u5EMAh7mDJuM2fzP5M+dEuSjGFfVy
vGh1EKEM5//WqKd5t8iISofye3mpU+yuIRJ824klVArwizG2vnxdisFfBR78iZBmGeHml+SzteXh
kCJRnGq32e2L25JHfxeIGZKaT8R/+94q8wSiJiMv50PAzEo6ycl/CShrIATdViAUB+feQ0GT2gsC
BuTUePKM3B0ll5/0+yVOlmCNVUvURdtl+7EtZ25errRkzdRJsgK/4l0lb8uwZAQrkhoF5Z6puESj
MxI7NUX0QSdd0pZoFEpX7BV6ULKyzGNtvb3aGA==</SignatureValue>
  <KeyInfo>
    <X509Data>
      <X509Certificate>MIIHTzCCBTegAwIBAgIIVr+Gbm4PpbswDQYJKoZIhvcNAQELBQAwczELMAkGA1UEBhMCQlIxEzARBgNVBAoTCklDUC1CcmFzaWwxNjA0BgNVBAsTLVNlY3JldGFyaWEgZGEgUmVjZWl0YSBGZWRlcmFsIGRvIEJyYXNpbCAtIFJGQjEXMBUGA1UEAxMOQUMgQ05ETCBSRkIgdjMwHhcNMjMwNjE0MTM1NTI0WhcNMjQwNjE0MTM1NTI0WjCB8TELMAkGA1UEBhMCQlIxEzARBgNVBAoTCklDUC1CcmFzaWwxFzAVBgNVBAsTDjIxMTgxMDc4MDAwMTIwMTYwNAYDVQQLEy1TZWNyZXRhcmlhIGRhIFJlY2VpdGEgRmVkZXJhbCBkbyBCcmFzaWwgLSBSRkIxFTATBgNVBAsTDFJGQiBlLUNQRiBBMTEUMBIGA1UECxMLKEVNIEJSQU5DTykxGTAXBgNVBAsTEHZpZGVvY29uZmVyZW5jaWExNDAyBgNVBAMTK1BSSVNDSUxBIENSSVNUSU5BIERFIFBBVUxBIE5FVE86MDg5MTE2MDg2ODgwggEiMA0GCSqGSIb3DQEBAQUAA4IBDwAwggEKAoIBAQDPtWDJGO8qvrTNBn7VQa+ddCz0JMJG4SpRx6z5c5Pi4iJMDR6CUCYiYxBe6lqYWnFDc5yLGEtAYh29r6CFHexeUV9kzHeHhoq/mC2V9W7yvOVO8f9tZRk9zz1kWOoyHVW2x73kVnV7avXXSXkBVJPm/X2lODVRq8I0vn93w64NogkiO2Xn15qhKVVDhMJM5q/UmX0lMinHHgHw2b2H785wvJy9ndLV3Y+UDNzySQWPGbOrQ7nQVu7tqVD6BIHW39STmpsPcDHeLkSsu8UJOcxgtcEr92/JTwX8y+jg5HFjsxig1xgrGcGVcpkp9qBRCGVuO+yXPKpBbfmNdyM1MlsBAgMBAAGjggJmMIICYjAfBgNVHSMEGDAWgBRrHzQVQRrqmx7KItLO3e+76TLKiTAOBgNVHQ8BAf8EBAMCBeAwZwYDVR0gBGAwXjBcBgZgTAECATQwUjBQBggrBgEFBQcCARZEaHR0cDovL3JlcG9zaXRvcmlvLmFjc3BjYnJhc2lsLm9yZy5ici9hYy1jbmRscmZiL2FjLWNuZGwtcmZiLWRwYy5wZGYwgaYGA1UdHwSBnjCBmzBLoEmgR4ZFaHR0cDovL3JlcG9zaXRvcmlvLmFjc3BjYnJhc2lsLm9yZy5ici9hYy1jbmRscmZiL2xjci1hYy1jbmRscmZidjUuY3JsMEygSqBIhkZodHRwOi8vcmVwb3NpdG9yaW8yLmFjc3BjYnJhc2lsLm9yZy5ici9hYy1jbmRscmZiL2xjci1hYy1jbmRscmZidjUuY3JsMF0GCCsGAQUFBwEBBFEwTzBNBggrBgEFBQcwAoZBaHR0cDovL3JlcG9zaXRvcmlvLmFjc3BjYnJhc2lsLm9yZy5ici9hYy1jbmRscmZiL2FjLWNuZGxyZmJ2NS5wN2IwgZMGA1UdEQSBizCBiIETUFJJX0VOR0BIT1RNQUlMLkNPTaA4BgVgTAEDAaAvEy0wOTA0MTk4NjA4OTExNjA4Njg4MDAwMDAwMDAwMDAwMDAwMDAwMDAwMDAwMDCgHgYFYEwBAwWgFRMTMDAwMDAwMDAwMDAwMDAwMDAwMKAXBgVgTAEDBqAOEwwwMDAwMDAwMDAwMDAwHQYDVR0lBBYwFAYIKwYBBQUHAwIGCCsGAQUFBwMEMAkGA1UdEwQCMAAwDQYJKoZIhvcNAQELBQADggIBAGTQ/q19OJt3MrlOOd0vA6xBO08iRHhDKj9BiyyvHFj4IQ5uM1PFZpTqW1BoV6aYysfJcBo+406vxc7h9Wrp+xxYjejNIJLogaRJavsT1Vk4ISwKULC0I3x/9W+S+Ln6Z25VXiBkYXfGOOoV7zPvM79+HPQeEjGzlNFhu4BSlfLa9qRwfVlBfrYeXb4boxe6lkVcd2U/s5l1g6DyXv0gnQeWXi6krM5abPK6r3umlAVJmXZNGevBYWH8NpH9OH34pMwvKC5CCwDSmv6be7wL/zOrRLzC2+vSXR8SIOxnE9EyXFS4I9AeBBhxHkGK75OKw+mO/nYnJcu6nmaNiJOWYeSSTXPcOM+YCjVgUpaGUsIaGoXShWxdXqjTykf1mldr2Mh6sfK7PhuEP71KVXJTsNUjwm+7p2nCOrKkqUcHYMmZSQm3DFAFZ2qpI94BsUesG6xjCsQtbLc2vQqwIGklUiGcQCzi+Bfqb71QboJND3llXhAL7gSAeYxc/RLNj6Td1O516xe08f1CSMRIDQbIwl+zzI1Cmal/pGz6pJgPmNy4WezqOO/RxzE8F+XFKrLPDAy6QWz/7rYMWgwWy2gOQZFULlU+qJqW1EnMWihxnZdzfQn+bs40ImuMerYVUuJDKc2jezrhXYRj4WkGcmkh1hTMHZyByRht1pNrhyyLSadl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h4o4FrwdlwuhfenaU1rFPZkmfhNofxkeGRSKMahKQ5g=</DigestValue>
      </Reference>
      <Reference URI="/xl/calcChain.xml?ContentType=application/vnd.openxmlformats-officedocument.spreadsheetml.calcChain+xml">
        <DigestMethod Algorithm="http://www.w3.org/2001/04/xmlenc#sha256"/>
        <DigestValue>145yONkeb3WhNfUMM2TWTNfZNXoBS3RfrPeEL0GIc2g=</DigestValue>
      </Reference>
      <Reference URI="/xl/drawings/_rels/drawing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gi59nME916AFUlxNvamFB/9S1o+KDylMR9skHWwEvuc=</DigestValue>
      </Reference>
      <Reference URI="/xl/drawings/drawing1.xml?ContentType=application/vnd.openxmlformats-officedocument.drawing+xml">
        <DigestMethod Algorithm="http://www.w3.org/2001/04/xmlenc#sha256"/>
        <DigestValue>GG+mLt/CYvE/MuF1SA9NHH5qXUSzGkmNHnxFhNJmhiE=</DigestValue>
      </Reference>
      <Reference URI="/xl/drawings/drawing2.xml?ContentType=application/vnd.openxmlformats-officedocument.drawing+xml">
        <DigestMethod Algorithm="http://www.w3.org/2001/04/xmlenc#sha256"/>
        <DigestValue>upsNLhWfEIVZ1JIJkBtoJlTxnJLvkQNedrcI2VyXcoo=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Ic1oB64e+26VDz/TTtxlItfW7Osp9yw0xAdQ25WdZho=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XvYZGeVUD8H2KEKZGAlqxk9eUEskTP2TMz+d83MlfUU=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42Q/+Vq87CTEVoHxhUi0hDnhVUYKdc32txVV29N5dA4=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Tc1Dpn/HZiffnuVse0uzhIJuThxy6lC3N3vrSEr0ZMA=</DigestValue>
      </Reference>
      <Reference URI="/xl/media/image1.emf?ContentType=image/x-emf">
        <DigestMethod Algorithm="http://www.w3.org/2001/04/xmlenc#sha256"/>
        <DigestValue>0W2OFbss/j/KhtSVGHfqbFE94ZebRmblJPh/0o3gVbw=</DigestValue>
      </Reference>
      <Reference URI="/xl/media/image2.jpeg?ContentType=image/jpeg">
        <DigestMethod Algorithm="http://www.w3.org/2001/04/xmlenc#sha256"/>
        <DigestValue>oik/TaA05MqFhUwDLqor54p/mMZGyy7t5F5a0nThO8U=</DigestValue>
      </Reference>
      <Reference URI="/xl/media/image3.jpeg?ContentType=image/jpeg">
        <DigestMethod Algorithm="http://www.w3.org/2001/04/xmlenc#sha256"/>
        <DigestValue>pSf4VnO+tr1+8VkZYW6i7lbuzmZfei5Vm9f6y5bYOVI=</DigestValue>
      </Reference>
      <Reference URI="/xl/media/image4.png?ContentType=image/png">
        <DigestMethod Algorithm="http://www.w3.org/2001/04/xmlenc#sha256"/>
        <DigestValue>JJa1KnJoOJnO4fUSjNckR4299H2KOg8piflceMfnNaQ=</DigestValue>
      </Reference>
      <Reference URI="/xl/media/image5.png?ContentType=image/png">
        <DigestMethod Algorithm="http://www.w3.org/2001/04/xmlenc#sha256"/>
        <DigestValue>cF/qHi5k/YOe1byZYvBL9MQbaaWVCnl5dckwaaHe4zE=</DigestValue>
      </Reference>
      <Reference URI="/xl/media/image6.png?ContentType=image/png">
        <DigestMethod Algorithm="http://www.w3.org/2001/04/xmlenc#sha256"/>
        <DigestValue>X84u2ztJ3Uv3qyVnqPR+dtAxJdKbXTrc4abMLBPRy64=</DigestValue>
      </Reference>
      <Reference URI="/xl/media/image7.png?ContentType=image/png">
        <DigestMethod Algorithm="http://www.w3.org/2001/04/xmlenc#sha256"/>
        <DigestValue>voJsxu2S291ThzU3aqkeo1MdL6kpZqOJE6+wv1s0s/U=</DigestValue>
      </Reference>
      <Reference URI="/xl/metadata.xml?ContentType=application/vnd.openxmlformats-officedocument.spreadsheetml.sheetMetadata+xml">
        <DigestMethod Algorithm="http://www.w3.org/2001/04/xmlenc#sha256"/>
        <DigestValue>6A4HwnoPdblEQvyJVvapxowGIWiz0V6fJS8jEAb6yGc=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f0gEz45CmZrt3r/LKlFGSdtW7HTsHkDXL/B67E7qtN8=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LGUXCh9CFeB3HIfoSNkDK27RAy3v1cQAz+vs5dWXNtk=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f0gEz45CmZrt3r/LKlFGSdtW7HTsHkDXL/B67E7qtN8=</DigestValue>
      </Reference>
      <Reference URI="/xl/sharedStrings.xml?ContentType=application/vnd.openxmlformats-officedocument.spreadsheetml.sharedStrings+xml">
        <DigestMethod Algorithm="http://www.w3.org/2001/04/xmlenc#sha256"/>
        <DigestValue>fnXolS6hJfcDlhLqPbOLd+9M7AjZETs7bXScelpqRqw=</DigestValue>
      </Reference>
      <Reference URI="/xl/styles.xml?ContentType=application/vnd.openxmlformats-officedocument.spreadsheetml.styles+xml">
        <DigestMethod Algorithm="http://www.w3.org/2001/04/xmlenc#sha256"/>
        <DigestValue>XXNWSayBjtK/p71YMmUetMVvoLVOK4K5d52vmAPabSA=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bj/8TPTGxyRzdYnHzgrAkpu6mrRQjsnjPGpIGEEHEQI=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gc8gglqzrTW6QqtJ1wKoNXolcaOgzOM1fQMzKARu980=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sheet1.xml?ContentType=application/vnd.openxmlformats-officedocument.spreadsheetml.worksheet+xml">
        <DigestMethod Algorithm="http://www.w3.org/2001/04/xmlenc#sha256"/>
        <DigestValue>NxMCCfYLF7HxCCowGgfAXwHjqZoCx2rOwRNUM3Z55/I=</DigestValue>
      </Reference>
      <Reference URI="/xl/worksheets/sheet2.xml?ContentType=application/vnd.openxmlformats-officedocument.spreadsheetml.worksheet+xml">
        <DigestMethod Algorithm="http://www.w3.org/2001/04/xmlenc#sha256"/>
        <DigestValue>RYBrjLkaMrYjQygkAnfE/PrDJGl+SzF3VDvOW8rjTAA=</DigestValue>
      </Reference>
      <Reference URI="/xl/worksheets/sheet3.xml?ContentType=application/vnd.openxmlformats-officedocument.spreadsheetml.worksheet+xml">
        <DigestMethod Algorithm="http://www.w3.org/2001/04/xmlenc#sha256"/>
        <DigestValue>jbaAkE3i6QTO0UfFbOGoDjX9B1Y5h5BWsJq8SaKT/8w=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2024-05-07T14:45:20Z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16.0.17425/26</OfficeVersion>
          <ApplicationVersion>16.0.17425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2024-05-07T14:45:20Z</xd:SigningTime>
          <xd:SigningCertificate>
            <xd:Cert>
              <xd:CertDigest>
                <DigestMethod Algorithm="http://www.w3.org/2001/04/xmlenc#sha256"/>
                <DigestValue>bWOOy8AY9vDZ943fFtdbs0Nwgdzxl3yriFmMiE5kPi4=</DigestValue>
              </xd:CertDigest>
              <xd:IssuerSerial>
                <X509IssuerName>CN=AC CNDL RFB v3, OU=Secretaria da Receita Federal do Brasil - RFB, O=ICP-Brasil, C=BR</X509IssuerName>
                <X509SerialNumber>6250862616664581563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http://uri.etsi.org/01903/v1.2.2#ProofOfCreation</xd:Identifier>
              <xd:Description>Criou este documento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1jCCBL6gAwIBAgIBFzANBgkqhkiG9w0BAQ0FADCBkDELMAkGA1UEBhMCQlIxEzARBgNVBAoMCklDUC1CcmFzaWwxNDAyBgNVBAsMK0F1dG9yaWRhZGUgQ2VydGlmaWNhZG9yYSBSYWl6IEJyYXNpbGVpcmEgdjUxNjA0BgNVBAMMLUFDIFNlY3JldGFyaWEgZGEgUmVjZWl0YSBGZWRlcmFsIGRvIEJyYXNpbCB2NDAeFw0xODA4MjkxODQ4MzRaFw0yOTAyMjAxODQ4MzRaMHMxCzAJBgNVBAYTAkJSMRMwEQYDVQQKEwpJQ1AtQnJhc2lsMTYwNAYDVQQLEy1TZWNyZXRhcmlhIGRhIFJlY2VpdGEgRmVkZXJhbCBkbyBCcmFzaWwgLSBSRkIxFzAVBgNVBAMTDkFDIENOREwgUkZCIHYzMIICIjANBgkqhkiG9w0BAQEFAAOCAg8AMIICCgKCAgEAnx1o2u/6uxeT/sTWZsqoOAcqEryp0q5iOTqsAdyvD70qZ34kDNSsJaPHEBs1RoAK+facC1clcfKr7axujzFhqCD+Zl2oZs6UdlMuKfmjoNCyMgMOplkSMFcL09nBx6s00+tOJ8+95oSqrlDLT5X9zf/rHFPg9x8RkVp2yRCgWy3QAnpv0iTdZTOEjy5tL2gRDXuLKi5v6rsRtlhzoBHY00LCY89CrmhCKLBVbSFPKrOB1f+r058DsuY1T086NdgHVn8UwrjXz3BUCtbGbxtAx2R7E1RLi8p39PLpeIVM1DpfKjHJqifFQLus8a3jyDA41taPixXS47I8vjy2oiWLyn63nfLv8/w04gNYt2GTmaVTvbHKbeHLZg9pso61XwC8Un9GIXnSPQlSPZeqFbyeYQNHpGgDoWOnL8J/QW7pt3JcD/jg+h7JkYA+kjb+CMlZC/nyb/DMw2JkROpY9d/QJYvBAvygqGLc60W5Gx/GCAEQctryzS+V89mskGw3VVrBmR3hC2PtodbBYayxSFvXQiqWhZyryfFprLSb6lRjFcMULseOViOFK3yhA+zAIBa3F+bhEimAXVm8MNgumSWPxRPk54J3GCn4A2jWOgN07DuSYpf7UkpqguPeasW8SaZ/MrocHp2ZgqWKkUbt/q3iTTVxS5AupFJpJuawM2T1Zb8CAwEAAaOCAVUwggFRMIGnBgNVHSAEgZ8wgZwwTAYGYEwBAgE0MEIwQAYIKwYBBQUHAgEWNGh0dHA6Ly93d3cucmVjZWl0YS5mYXplbmRhLmdvdi5ici9hY3JmYi9kcGNhY3JmYi5wZGYwTAYGYEwBAgMxMEIwQAYIKwYBBQUHAgEWNGh0dHA6Ly93d3cucmVjZWl0YS5mYXplbmRhLmdvdi5ici9hY3JmYi9kcGNhY3JmYi5wZGYwRAYDVR0fBD0wOzA5oDegNYYzaHR0cDovL3d3dy5yZWNlaXRhLmZhemVuZGEuZ292LmJyL2FjcmZiL2FjcmZidjQuY3JsMB8GA1UdIwQYMBaAFBqY5kPKHN2SnpljRVoq6R+HIM01MB0GA1UdDgQWBBRrHzQVQRrqmx7KItLO3e+76TLKiTAPBgNVHRMBAf8EBTADAQH/MA4GA1UdDwEB/wQEAwIBBjANBgkqhkiG9w0BAQ0FAAOCAgEAHsoJgjBvbzM7Gb5yRKIS1KfOo7A0S50KQ230XqDxOJtUjr+t8J2XHamCl1nr2Vy/yDDZnIwEQ6tBBgX9DLdnUUAKU1Xz8hSh+r9j5QsPtVq7O3Dvk+kU66BItkCbKyYeIeTGctbY3K1pjBNE95gWrHtcpgxxQ+fQ3TVa7ZACfZHwXsL3JiFQZoZeLjkxZVQGrPnRJFJsPQoZ+89y9WzB9YmHP10VXrXx48+NvVD5R9KIOKnPwy5r+sxdKQGcizKCZkAvjsCvegwfu6xg14nZF/GyBWucyKj+8bNWP5F3YwTc2GCYH7vKqOg5JaMF7IzLALZoRFN+5wXFQW024Uc+r9Tvxy6IDJsz6xW/6Jc2ZAm5/6YZl77z9zUj/oDV2buXdt6oMBMDxaJO9gBsF6zWbDXe9IW0sipVtvPCkDh5cbkMcMHNC/jN3fW1706cnLCMpGXq9TJJdyWRwO2ElOTKdKFfYrrAU3YCrG/wlZJo/9pcCzDOLSl8hehy0M0Bs6I8BdOCPiUxIIIwhhQ7L/0V/c8+AS968jSSDwKhV832w4ZPY484r8sncJTiqHjJrND6PLEMQk7Pwts3VXszJbvUWHn9Tba/XU3S/HNfUsdNhrcpKFExAIIxWnHQ4ocP6H3AIqtpndPKxk6zSoiH8QMh0AT9Y0rx+KSwZ6xxYJNFEJc=</xd:EncapsulatedX509Certificate>
            <xd:EncapsulatedX509Certificate>MIIGYDCCBEigAwIBAgIBBDANBgkqhkiG9w0BAQ0FADCBlzELMAkGA1UEBhMCQlIxEzARBgNVBAoMCklDUC1CcmFzaWwxPTA7BgNVBAsMNEluc3RpdHV0byBOYWNpb25hbCBkZSBUZWNub2xvZ2lhIGRhIEluZm9ybWFjYW8gLSBJVEkxNDAyBgNVBAMMK0F1dG9yaWRhZGUgQ2VydGlmaWNhZG9yYSBSYWl6IEJyYXNpbGVpcmEgdjUwHhcNMTYwNzIwMTMzMjA0WhcNMjkwMzAyMTIwMDA0WjCBkDELMAkGA1UEBhMCQlIxEzARBgNVBAoMCklDUC1CcmFzaWwxNDAyBgNVBAsMK0F1dG9yaWRhZGUgQ2VydGlmaWNhZG9yYSBSYWl6IEJyYXNpbGVpcmEgdjUxNjA0BgNVBAMMLUFDIFNlY3JldGFyaWEgZGEgUmVjZWl0YSBGZWRlcmFsIGRvIEJyYXNpbCB2NDCCAiIwDQYJKoZIhvcNAQEBBQADggIPADCCAgoCggIBAJ1gd6oPyvAvYC0B5fUItXFU/csX2yNEOVJjr/SeuSv5bE0gIc/kUjoYVNMuUe+CTBY/gkoIiwR7qr7Dsp9jn8FTLnALrn6j1sbbkoD4ytTI3WHUuiefz/oApv+H5zPswj3JqUyXaK7bzN5Akc3PNFUzRb3+UbtYA2fXinBAewxrpZidGX0A+ioC++qPq06APTio9SWSBBGEZgmLOAHpkdHhNUAaP9MJXRcQ9k4kilOt3uewRP7EKMyMGDyNPeqDtWCWCEif7vZiLScrKSY3l25nCW9wVN8qQ0G8mJwMTFhntZfG7098kRN0fIVAstyT4KsyVIOWgj8r2pZ913yJfobMROyl89X5leR298gzwDhN2UKJXHmf7XFzqOTg0Hl4dK5LzSg07Ry2DqooFwdvxjBXlWdAVkTdZo5lM5FQGr5uNDFyL2DQwDtmpMrQ7QrVA4saXfwBsMWMel20siX8t2bOFIXHc1HiUDxETgCQw4542pwOtFPj8+UFag+ypZhyk8voAaXQjw3qGubWI68jFNZTrNXjQThIlJWI83OWjcvmIr4SPgbf9hIIHzznSdzqPXXdAZRNS9fxrxmgoTcG4I7cu1hZgBv9HHIaUKr2MwXAdNiqoe71wDkLCKUx8/fVJnhswqHBHYAj+KjBwyoJW1JliL91QOT3Bjz2epj7kj7tAgMBAAGjgbswgbgwHQYDVR0OBBYEFBqY5kPKHN2SnpljRVoq6R+HIM01MA8GA1UdEwEB/wQFMAMBAf8wDgYDVR0PAQH/BAQDAgEGMBQGA1UdIAQNMAswCQYFYEwBAQgwADA/BgNVHR8EODA2MDSgMqAwhi5odHRwOi8vYWNyYWl6LmljcGJyYXNpbC5nb3YuYnIvTENSYWNyYWl6djUuY3JsMB8GA1UdIwQYMBaAFGmovnXZxO9s5xNF5GFu5Wj4tkBeMA0GCSqGSIb3DQEBDQUAA4ICAQBrQuAL6TWbdnOpHbgSzAd9Pkc+vr5uTd7ml4xfPPs/I+BNCGT9Q6OTx/26m6q9rOrl6/9AASYDE5esiwBlaQ4OPzQQ37zrf5d4FnGxnsRMdjEL2pjks7ull66LZX8k5HOfnxy5iYo1hTy46UYg28PXdL55qTljilj4LueNFlTCmK2m9Vo1E6F/Ss79D31uwVBadgoK/i95dFONNlSj/w3/sa9Pbkq3JCJ10ET01GmBSTrtired+zzcj26QT0hjQQ5PUB6wV2+bhUx+WN/rXiLph/DPvy7gg8hrn4mVHBYOEPPoq7qBsX77cswycENKXrlq+gHA2Lj8hkrbfQt4pZQzT+6nLOSOyqMI21ql781eErJySwJ0R9LdPQNm3MUS/ifoRPdjFGWUktBRue/03QrVYtwFBMaIjF/p93Bmb/42xfkL/TG/W6EicBcGLms2SU4pBtw+NDFMQ1YXxNJQoNJ2uzxnzBSqdr5bF5qZth4EHob+I8uUFYylIoCHWvMD1pAxTu8fC9366lkt7cpBARiOdB2MN31JQK3nxjeQeXHiudm8twSzNp0wbJViUiRfNZbqH3yNe8ZTYUQds7hCCcZh3pZbe4PNWS2WDiifF9uXRdfAL3qsEubQOrA/s+EvZha6afCs4d4BlGKQsf64r0iPnX6hFxR4h4sXRI9x5xRMtA==</xd:EncapsulatedX509Certificate>
            <xd:EncapsulatedX509Certificate>MIIGoTCCBImgAwIBAgIBATANBgkqhkiG9w0BAQ0FADCBlzELMAkGA1UEBhMCQlIxEzARBgNVBAoMCklDUC1CcmFzaWwxPTA7BgNVBAsMNEluc3RpdHV0byBOYWNpb25hbCBkZSBUZWNub2xvZ2lhIGRhIEluZm9ybWFjYW8gLSBJVEkxNDAyBgNVBAMMK0F1dG9yaWRhZGUgQ2VydGlmaWNhZG9yYSBSYWl6IEJyYXNpbGVpcmEgdjUwHhcNMTYwMzAyMTMwMTM4WhcNMjkwMzAyMjM1OTM4WjCBlzELMAkGA1UEBhMCQlIxEzARBgNVBAoMCklDUC1CcmFzaWwxPTA7BgNVBAsMNEluc3RpdHV0byBOYWNpb25hbCBkZSBUZWNub2xvZ2lhIGRhIEluZm9ybWFjYW8gLSBJVEkxNDAyBgNVBAMMK0F1dG9yaWRhZGUgQ2VydGlmaWNhZG9yYSBSYWl6IEJyYXNpbGVpcmEgdjUwggIiMA0GCSqGSIb3DQEBAQUAA4ICDwAwggIKAoICAQD3LXgabUWsF+gUXw/6YODeF2XkqEyfk3VehdsIx+3/ERgdjCS/ouxYR0Epi2hdoMUVJDNf3XQfjAWXJyCoTneHYAl2McMdvoqtLB2ileQlJiis0fTtYTJayee9BAIdIrCor1Lc0vozXCpDtq5nTwhjIocaZtcuFsdrkl+nbfYxl5m7vjTkTMS6j8ffjmFzbNPDlJuV3Vy7AzapPVJrMl6UHPXCHMYMzl0KxR/47S5XGgmLYkYt8bNCHA3fg07y+Gtvgu+SNhMPwWKIgwhYw+9vErOnavRhOimYo4M2AwNpNK0OKLI7Im5V094jFp4Ty+mlmfQH00k8nkSUEN+1TGGkhv16c2hukbx9iCfbmk7im2hGKjQA8eH64VPYoS2qdKbPbd3xDDHN2croYKpy2U2oQTVBSf9hC3o6fKo3zp0U3dNiw7ZgWKS9UwP31Q0gwgB1orZgLuF+LIppHYwxcTG/AovNWa4sTPukMiX2L+p7uIHExTZJJU4YoDacQh/mfbPIz3261He4YFmQ35sfw3eKHQSOLyiVfev/n0l/r308PijEd+d+Hz5RmqIzS8jYXZIeJxym4mEjE1fKpeP56Ea52LlIJ8ZqsJ3xzHWu3WkAVz4hMqrX6BPMGW2IxOuEUQyIaCBg1lI6QLiPMHvo2/J7gu4YfqRcH6i27W3HyzamEQIDAQABo4H1MIHyME4GA1UdIARHMEUwQwYFYEwBAQAwOjA4BggrBgEFBQcCARYsaHR0cDovL2FjcmFpei5pY3BicmFzaWwuZ292LmJyL0RQQ2FjcmFpei5wZGYwPwYDVR0fBDgwNjA0oDKgMIYuaHR0cDovL2FjcmFpei5pY3BicmFzaWwuZ292LmJyL0xDUmFjcmFpenY1LmNybDAfBgNVHSMEGDAWgBRpqL512cTvbOcTReRhbuVo+LZAXjAdBgNVHQ4EFgQUaai+ddnE72znE0XkYW7laPi2QF4wDwYDVR0TAQH/BAUwAwEB/zAOBgNVHQ8BAf8EBAMCAQYwDQYJKoZIhvcNAQENBQADggIBABRt2/JiWapef7o/plhR4PxymlMIp/JeZ5F0BZ1XafmYpl5g6pRokFrIRMFXLyEhlgo51I05InyCc9Td6UXjlsOASTc/LRavyjB/8NcQjlRYDh6xf7OdP05mFcT/0+6bYRtNgsnUbr10pfsK/UzyUvQWbumGS57hCZrAZOyd9MzukiF/azAa6JfoZk2nDkEudKOY8tRyTpMmDzN5fufPSC3v7tSJUqTqo5z7roN/FmckRzGAYyz5XulbOc5/UsAT/tk+KP/clbbqd/hhevmmdJclLr9qWZZcOgzuFU2YsgProtVu0fFNXGr6KK9fu44pOHajmMsTXK3X7r/Pwh19kFRow5F3RQMUZC6Re0YLfXh+ypnUSCzA+uL4JPtHIGyvkbWiulkustpOKUSVwBPzvA2sQUOvqdbAR7C8jcHYFJMuK2HZFji7pxcWWab/NKsFcJ3sluDjmhizpQaxbYTfAVXu3q8yd0su/BHHhBpteyHvYyyz0Eb9LUysR2cMtWvfPU6vnoPgYvOGO1CziyGEsgKULkCH4o2Vgl1gQuKWO4V68rFW8a/jvq28sbY+y/Ao0I5ohpnBcQOAawiFbz6yJtObajYMuztDDP8oY656EuuJXBJhuKAJPI/7WDtgfV8ffOh/iQGQATVMtgDN0gv8bn5NdUX8UMNX1sHhU3H1UpoW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Planilha Orcamentária</vt:lpstr>
      <vt:lpstr>Memória de Cálculo</vt:lpstr>
      <vt:lpstr>Cronograma</vt:lpstr>
      <vt:lpstr>Cronograma!Area_de_impressao</vt:lpstr>
      <vt:lpstr>'Memória de Cálculo'!Area_de_impressao</vt:lpstr>
      <vt:lpstr>'Planilha Orcamentária'!Area_de_impressao</vt:lpstr>
      <vt:lpstr>'Planilha Orcamentária'!Titulos_de_impressao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PRISCILA DE PAULA</cp:lastModifiedBy>
  <cp:lastPrinted>2024-04-16T12:15:51Z</cp:lastPrinted>
  <dcterms:created xsi:type="dcterms:W3CDTF">2006-09-22T13:55:22Z</dcterms:created>
  <dcterms:modified xsi:type="dcterms:W3CDTF">2024-04-16T12:18:13Z</dcterms:modified>
</cp:coreProperties>
</file>