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4\PM_BOM JARDIM DE MINAS\CALÇAMENTO TE TABOÃO\REV FINAL 02\"/>
    </mc:Choice>
  </mc:AlternateContent>
  <xr:revisionPtr revIDLastSave="0" documentId="13_ncr:1_{3B3E4DCC-944C-488B-8006-976991EF0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camentária" sheetId="5" r:id="rId1"/>
    <sheet name="Memória de Cálculo" sheetId="9" state="hidden" r:id="rId2"/>
    <sheet name="Composição 1" sheetId="11" state="hidden" r:id="rId3"/>
    <sheet name="Cronograma" sheetId="10" state="hidden" r:id="rId4"/>
    <sheet name="BDI" sheetId="14" state="hidden" r:id="rId5"/>
  </sheets>
  <externalReferences>
    <externalReference r:id="rId6"/>
    <externalReference r:id="rId7"/>
    <externalReference r:id="rId8"/>
  </externalReferences>
  <definedNames>
    <definedName name="___sub1" localSheetId="4">#REF!</definedName>
    <definedName name="___sub1">#REF!</definedName>
    <definedName name="___sub2" localSheetId="4">#REF!</definedName>
    <definedName name="___sub2">#REF!</definedName>
    <definedName name="___sub3" localSheetId="4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Cálculo'!$S$1:$S$13</definedName>
    <definedName name="_sub1" localSheetId="4">#REF!</definedName>
    <definedName name="_sub1">#REF!</definedName>
    <definedName name="_sub2" localSheetId="4">#REF!</definedName>
    <definedName name="_sub2">#REF!</definedName>
    <definedName name="_sub3">#REF!</definedName>
    <definedName name="a" localSheetId="1">#REF!</definedName>
    <definedName name="a">#REF!</definedName>
    <definedName name="AA" localSheetId="4" hidden="1">{#N/A,#N/A,FALSE,"ALVENARIA";#N/A,#N/A,FALSE,"BLOCOS";#N/A,#N/A,FALSE,"CINTAS";#N/A,#N/A,FALSE,"CORTINA";#N/A,#N/A,FALSE,"LAJES";#N/A,#N/A,FALSE,"PILARES";#N/A,#N/A,FALSE,"VIGAS"}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2">'Composição 1'!$A$1:$G$22</definedName>
    <definedName name="_xlnm.Print_Area" localSheetId="3">Cronograma!$A$1:$J$28</definedName>
    <definedName name="_xlnm.Print_Area" localSheetId="1">'Memória de Cálculo'!$A$1:$K$380</definedName>
    <definedName name="_xlnm.Print_Area" localSheetId="0">'Planilha Orcamentária'!$A$1:$H$46</definedName>
    <definedName name="B" localSheetId="4">#REF!</definedName>
    <definedName name="B" localSheetId="1">#REF!</definedName>
    <definedName name="B">#REF!</definedName>
    <definedName name="_xlnm.Database">TEXT([1]Dados!$G$29,"mm-aaaa")</definedName>
    <definedName name="BDI" localSheetId="4">#REF!</definedName>
    <definedName name="BDI" localSheetId="1">#REF!</definedName>
    <definedName name="BDI">#REF!</definedName>
    <definedName name="CalculoFossa20" localSheetId="4" hidden="1">{#N/A,#N/A,FALSE,"ALVENARIA";#N/A,#N/A,FALSE,"BLOCOS";#N/A,#N/A,FALSE,"CINTAS";#N/A,#N/A,FALSE,"CORTINA";#N/A,#N/A,FALSE,"LAJES";#N/A,#N/A,FALSE,"PILARES";#N/A,#N/A,FALSE,"VIGAS"}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4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4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4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4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4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4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4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4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4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4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4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 localSheetId="4">#REF!</definedName>
    <definedName name="ersdcefgbrnghrbgbrgfbgfwbvbfgvwfv">#REF!</definedName>
    <definedName name="Excel_BuiltIn_Print_Area_2" localSheetId="4">#REF!</definedName>
    <definedName name="Excel_BuiltIn_Print_Area_2">#REF!</definedName>
    <definedName name="Excel_BuiltIn_Print_Area_2_1" localSheetId="4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>#REF!</definedName>
    <definedName name="Fossa20" localSheetId="4" hidden="1">{#N/A,#N/A,FALSE,"ALVENARIA";#N/A,#N/A,FALSE,"BLOCOS";#N/A,#N/A,FALSE,"CINTAS";#N/A,#N/A,FALSE,"CORTINA";#N/A,#N/A,FALSE,"LAJES";#N/A,#N/A,FALSE,"PILARES";#N/A,#N/A,FALSE,"VIGAS"}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4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>#REF!</definedName>
    <definedName name="leosde" localSheetId="4">#REF!</definedName>
    <definedName name="leosde">#REF!</definedName>
    <definedName name="mac" localSheetId="4" hidden="1">{#N/A,#N/A,FALSE,"ALVENARIA";#N/A,#N/A,FALSE,"BLOCOS";#N/A,#N/A,FALSE,"CINTAS";#N/A,#N/A,FALSE,"CORTINA";#N/A,#N/A,FALSE,"LAJES";#N/A,#N/A,FALSE,"PILARES";#N/A,#N/A,FALSE,"VIGAS"}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4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4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4" hidden="1">{#N/A,#N/A,FALSE,"ALVENARIA";#N/A,#N/A,FALSE,"BLOCOS";#N/A,#N/A,FALSE,"CINTAS";#N/A,#N/A,FALSE,"CORTINA";#N/A,#N/A,FALSE,"LAJES";#N/A,#N/A,FALSE,"PILARES";#N/A,#N/A,FALSE,"VIGAS"}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4" hidden="1">{#N/A,#N/A,FALSE,"ALVENARIA";#N/A,#N/A,FALSE,"BLOCOS";#N/A,#N/A,FALSE,"CINTAS";#N/A,#N/A,FALSE,"CORTINA";#N/A,#N/A,FALSE,"LAJES";#N/A,#N/A,FALSE,"PILARES";#N/A,#N/A,FALSE,"VIGAS"}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4">#REF!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_xlnm.Print_Titles" localSheetId="0">'Planilha Orcamentária'!$1:$9</definedName>
    <definedName name="TOT.P" localSheetId="4">#REF!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4" hidden="1">{#N/A,#N/A,FALSE,"ALVENARIA";#N/A,#N/A,FALSE,"BLOCOS";#N/A,#N/A,FALSE,"CINTAS";#N/A,#N/A,FALSE,"CORTINA";#N/A,#N/A,FALSE,"LAJES";#N/A,#N/A,FALSE,"PILARES";#N/A,#N/A,FALSE,"VIGAS"}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4" hidden="1">{#N/A,#N/A,FALSE,"ALVENARIA";#N/A,#N/A,FALSE,"BLOCOS";#N/A,#N/A,FALSE,"CINTAS";#N/A,#N/A,FALSE,"CORTINA";#N/A,#N/A,FALSE,"LAJES";#N/A,#N/A,FALSE,"PILARES";#N/A,#N/A,FALSE,"VIGAS"}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1" l="1"/>
  <c r="B9" i="10"/>
  <c r="B36" i="9"/>
  <c r="B38" i="9"/>
  <c r="I364" i="9"/>
  <c r="G340" i="9"/>
  <c r="K319" i="9"/>
  <c r="H319" i="9"/>
  <c r="E319" i="9"/>
  <c r="B319" i="9"/>
  <c r="I317" i="9"/>
  <c r="F243" i="9"/>
  <c r="F149" i="9"/>
  <c r="B48" i="9"/>
  <c r="B44" i="9"/>
  <c r="A44" i="9"/>
  <c r="B40" i="9"/>
  <c r="A40" i="9"/>
  <c r="A32" i="9"/>
  <c r="B32" i="9"/>
  <c r="B28" i="9"/>
  <c r="A28" i="9"/>
  <c r="B22" i="9"/>
  <c r="A22" i="9"/>
  <c r="C24" i="9"/>
  <c r="E48" i="9" l="1"/>
  <c r="I18" i="9"/>
  <c r="F24" i="9" s="1"/>
  <c r="A16" i="9" l="1"/>
  <c r="B16" i="9"/>
  <c r="B14" i="9"/>
  <c r="A14" i="9"/>
  <c r="G19" i="5"/>
  <c r="G15" i="5"/>
  <c r="G14" i="5"/>
  <c r="G17" i="5"/>
  <c r="H17" i="5" s="1"/>
  <c r="G18" i="5"/>
  <c r="G16" i="5"/>
  <c r="G13" i="5"/>
  <c r="A243" i="9"/>
  <c r="G241" i="9"/>
  <c r="B241" i="9"/>
  <c r="F239" i="9"/>
  <c r="A149" i="9"/>
  <c r="G147" i="9"/>
  <c r="B147" i="9"/>
  <c r="H16" i="5" l="1"/>
  <c r="H18" i="5"/>
  <c r="E353" i="9"/>
  <c r="D187" i="9" l="1"/>
  <c r="I187" i="9"/>
  <c r="C189" i="9"/>
  <c r="H189" i="9"/>
  <c r="B191" i="9"/>
  <c r="J281" i="9"/>
  <c r="E264" i="9"/>
  <c r="A171" i="9"/>
  <c r="I359" i="9"/>
  <c r="A253" i="9"/>
  <c r="B97" i="9"/>
  <c r="A76" i="9"/>
  <c r="E158" i="9"/>
  <c r="D158" i="9"/>
  <c r="K156" i="9"/>
  <c r="J156" i="9"/>
  <c r="F156" i="9"/>
  <c r="E156" i="9"/>
  <c r="C36" i="14" l="1"/>
  <c r="C37" i="14"/>
  <c r="G8" i="11"/>
  <c r="G377" i="9"/>
  <c r="I365" i="9"/>
  <c r="I363" i="9"/>
  <c r="I362" i="9"/>
  <c r="I361" i="9"/>
  <c r="I360" i="9"/>
  <c r="J359" i="9" s="1"/>
  <c r="E352" i="9"/>
  <c r="E351" i="9"/>
  <c r="E350" i="9"/>
  <c r="E349" i="9"/>
  <c r="E348" i="9"/>
  <c r="G336" i="9"/>
  <c r="G337" i="9"/>
  <c r="G338" i="9"/>
  <c r="G339" i="9"/>
  <c r="G341" i="9"/>
  <c r="G317" i="9"/>
  <c r="F317" i="9"/>
  <c r="D317" i="9"/>
  <c r="C317" i="9"/>
  <c r="A317" i="9"/>
  <c r="K315" i="9"/>
  <c r="I315" i="9"/>
  <c r="H315" i="9"/>
  <c r="F315" i="9"/>
  <c r="E315" i="9"/>
  <c r="C315" i="9"/>
  <c r="B315" i="9"/>
  <c r="K313" i="9"/>
  <c r="J313" i="9"/>
  <c r="H313" i="9"/>
  <c r="G313" i="9"/>
  <c r="E313" i="9"/>
  <c r="D313" i="9"/>
  <c r="B313" i="9"/>
  <c r="A313" i="9"/>
  <c r="K307" i="9"/>
  <c r="J307" i="9"/>
  <c r="H307" i="9"/>
  <c r="G307" i="9"/>
  <c r="E307" i="9"/>
  <c r="D307" i="9"/>
  <c r="B307" i="9"/>
  <c r="A307" i="9"/>
  <c r="J305" i="9"/>
  <c r="I305" i="9"/>
  <c r="G305" i="9"/>
  <c r="F305" i="9"/>
  <c r="D305" i="9"/>
  <c r="C305" i="9"/>
  <c r="A305" i="9"/>
  <c r="K303" i="9"/>
  <c r="I303" i="9"/>
  <c r="H303" i="9"/>
  <c r="F303" i="9"/>
  <c r="E303" i="9"/>
  <c r="C303" i="9"/>
  <c r="B303" i="9"/>
  <c r="K301" i="9"/>
  <c r="J301" i="9"/>
  <c r="H301" i="9"/>
  <c r="G301" i="9"/>
  <c r="E301" i="9"/>
  <c r="D301" i="9"/>
  <c r="B301" i="9"/>
  <c r="A301" i="9"/>
  <c r="C296" i="9"/>
  <c r="B296" i="9"/>
  <c r="K294" i="9"/>
  <c r="J294" i="9"/>
  <c r="H294" i="9"/>
  <c r="G294" i="9"/>
  <c r="E294" i="9"/>
  <c r="D294" i="9"/>
  <c r="B294" i="9"/>
  <c r="A294" i="9"/>
  <c r="J292" i="9"/>
  <c r="I292" i="9"/>
  <c r="G292" i="9"/>
  <c r="F292" i="9"/>
  <c r="D292" i="9"/>
  <c r="C292" i="9"/>
  <c r="A292" i="9"/>
  <c r="K290" i="9"/>
  <c r="I290" i="9"/>
  <c r="H290" i="9"/>
  <c r="F290" i="9"/>
  <c r="E290" i="9"/>
  <c r="C290" i="9"/>
  <c r="B290" i="9"/>
  <c r="K288" i="9"/>
  <c r="J288" i="9"/>
  <c r="G288" i="9"/>
  <c r="D288" i="9"/>
  <c r="A288" i="9"/>
  <c r="H288" i="9"/>
  <c r="E288" i="9"/>
  <c r="B288" i="9"/>
  <c r="F281" i="9"/>
  <c r="E281" i="9"/>
  <c r="C281" i="9"/>
  <c r="B281" i="9"/>
  <c r="K279" i="9"/>
  <c r="J279" i="9"/>
  <c r="H279" i="9"/>
  <c r="G279" i="9"/>
  <c r="E279" i="9"/>
  <c r="D279" i="9"/>
  <c r="B279" i="9"/>
  <c r="A279" i="9"/>
  <c r="K272" i="9"/>
  <c r="H272" i="9"/>
  <c r="E272" i="9"/>
  <c r="B272" i="9"/>
  <c r="J270" i="9"/>
  <c r="G270" i="9"/>
  <c r="D270" i="9"/>
  <c r="A270" i="9"/>
  <c r="A274" i="9"/>
  <c r="I272" i="9"/>
  <c r="F272" i="9"/>
  <c r="C272" i="9"/>
  <c r="K270" i="9"/>
  <c r="H270" i="9"/>
  <c r="E270" i="9"/>
  <c r="B270" i="9"/>
  <c r="A264" i="9"/>
  <c r="K262" i="9"/>
  <c r="I262" i="9"/>
  <c r="H262" i="9"/>
  <c r="F262" i="9"/>
  <c r="E262" i="9"/>
  <c r="C262" i="9"/>
  <c r="B262" i="9"/>
  <c r="K260" i="9"/>
  <c r="J260" i="9"/>
  <c r="H260" i="9"/>
  <c r="G260" i="9"/>
  <c r="E260" i="9"/>
  <c r="D260" i="9"/>
  <c r="B260" i="9"/>
  <c r="A260" i="9"/>
  <c r="A239" i="9"/>
  <c r="G237" i="9"/>
  <c r="B237" i="9"/>
  <c r="H235" i="9"/>
  <c r="C235" i="9"/>
  <c r="I233" i="9"/>
  <c r="D233" i="9"/>
  <c r="J231" i="9"/>
  <c r="E231" i="9"/>
  <c r="I226" i="9"/>
  <c r="D226" i="9"/>
  <c r="J224" i="9"/>
  <c r="E224" i="9"/>
  <c r="K222" i="9"/>
  <c r="F222" i="9"/>
  <c r="A222" i="9"/>
  <c r="G220" i="9"/>
  <c r="B220" i="9"/>
  <c r="H218" i="9"/>
  <c r="C218" i="9"/>
  <c r="I216" i="9"/>
  <c r="D216" i="9"/>
  <c r="J214" i="9"/>
  <c r="E214" i="9"/>
  <c r="C210" i="9"/>
  <c r="I208" i="9"/>
  <c r="D208" i="9"/>
  <c r="J206" i="9"/>
  <c r="E206" i="9"/>
  <c r="K204" i="9"/>
  <c r="F204" i="9"/>
  <c r="A204" i="9"/>
  <c r="G202" i="9"/>
  <c r="B202" i="9"/>
  <c r="H200" i="9"/>
  <c r="C200" i="9"/>
  <c r="I198" i="9"/>
  <c r="D198" i="9"/>
  <c r="J196" i="9"/>
  <c r="E196" i="9"/>
  <c r="J185" i="9"/>
  <c r="E185" i="9"/>
  <c r="G181" i="9"/>
  <c r="B181" i="9"/>
  <c r="H179" i="9"/>
  <c r="C179" i="9"/>
  <c r="I177" i="9"/>
  <c r="D177" i="9"/>
  <c r="J175" i="9"/>
  <c r="E175" i="9"/>
  <c r="G169" i="9"/>
  <c r="B169" i="9"/>
  <c r="H167" i="9"/>
  <c r="C167" i="9"/>
  <c r="I165" i="9"/>
  <c r="D165" i="9"/>
  <c r="J163" i="9"/>
  <c r="E163" i="9"/>
  <c r="F158" i="9"/>
  <c r="A158" i="9"/>
  <c r="F145" i="9"/>
  <c r="A145" i="9"/>
  <c r="G143" i="9"/>
  <c r="B143" i="9"/>
  <c r="H141" i="9"/>
  <c r="C141" i="9"/>
  <c r="I139" i="9"/>
  <c r="D139" i="9"/>
  <c r="J137" i="9"/>
  <c r="E137" i="9"/>
  <c r="I132" i="9"/>
  <c r="D132" i="9"/>
  <c r="J130" i="9"/>
  <c r="E130" i="9"/>
  <c r="K128" i="9"/>
  <c r="F128" i="9"/>
  <c r="A128" i="9"/>
  <c r="G126" i="9"/>
  <c r="B126" i="9"/>
  <c r="H124" i="9"/>
  <c r="C124" i="9"/>
  <c r="I122" i="9"/>
  <c r="D122" i="9"/>
  <c r="J120" i="9"/>
  <c r="E120" i="9"/>
  <c r="C116" i="9"/>
  <c r="I114" i="9"/>
  <c r="D114" i="9"/>
  <c r="J112" i="9"/>
  <c r="E112" i="9"/>
  <c r="K110" i="9"/>
  <c r="F110" i="9"/>
  <c r="A110" i="9"/>
  <c r="G108" i="9"/>
  <c r="B108" i="9"/>
  <c r="H106" i="9"/>
  <c r="C106" i="9"/>
  <c r="I104" i="9"/>
  <c r="D104" i="9"/>
  <c r="J102" i="9"/>
  <c r="E102" i="9"/>
  <c r="H95" i="9"/>
  <c r="C95" i="9"/>
  <c r="I93" i="9"/>
  <c r="D93" i="9"/>
  <c r="J91" i="9"/>
  <c r="E91" i="9"/>
  <c r="G87" i="9"/>
  <c r="B87" i="9"/>
  <c r="H85" i="9"/>
  <c r="C85" i="9"/>
  <c r="I83" i="9"/>
  <c r="D83" i="9"/>
  <c r="J81" i="9"/>
  <c r="E81" i="9"/>
  <c r="G74" i="9"/>
  <c r="B74" i="9"/>
  <c r="H72" i="9"/>
  <c r="C72" i="9"/>
  <c r="I70" i="9"/>
  <c r="D70" i="9"/>
  <c r="J68" i="9"/>
  <c r="E68" i="9"/>
  <c r="F62" i="9"/>
  <c r="A62" i="9"/>
  <c r="G60" i="9"/>
  <c r="I14" i="14"/>
  <c r="H14" i="14"/>
  <c r="G14" i="14"/>
  <c r="F14" i="14"/>
  <c r="E14" i="14"/>
  <c r="D14" i="14"/>
  <c r="C14" i="14"/>
  <c r="H11" i="14"/>
  <c r="F11" i="14"/>
  <c r="E11" i="14"/>
  <c r="E22" i="14" s="1"/>
  <c r="D11" i="14"/>
  <c r="C11" i="14"/>
  <c r="N60" i="9" l="1"/>
  <c r="J150" i="9"/>
  <c r="J303" i="9"/>
  <c r="A315" i="9"/>
  <c r="C313" i="9"/>
  <c r="D315" i="9"/>
  <c r="I313" i="9"/>
  <c r="D303" i="9"/>
  <c r="B305" i="9"/>
  <c r="E305" i="9"/>
  <c r="I301" i="9"/>
  <c r="G315" i="9"/>
  <c r="F288" i="9"/>
  <c r="H292" i="9"/>
  <c r="I294" i="9"/>
  <c r="F301" i="9"/>
  <c r="H317" i="9"/>
  <c r="E317" i="9"/>
  <c r="B317" i="9"/>
  <c r="J315" i="9"/>
  <c r="F313" i="9"/>
  <c r="F307" i="9"/>
  <c r="G303" i="9"/>
  <c r="A296" i="9"/>
  <c r="A303" i="9"/>
  <c r="A309" i="9"/>
  <c r="I307" i="9"/>
  <c r="C307" i="9"/>
  <c r="K305" i="9"/>
  <c r="H305" i="9"/>
  <c r="C301" i="9"/>
  <c r="C270" i="9"/>
  <c r="B274" i="9"/>
  <c r="I270" i="9"/>
  <c r="G272" i="9"/>
  <c r="E292" i="9"/>
  <c r="F294" i="9"/>
  <c r="F279" i="9"/>
  <c r="A272" i="9"/>
  <c r="C294" i="9"/>
  <c r="D296" i="9"/>
  <c r="K292" i="9"/>
  <c r="B292" i="9"/>
  <c r="J290" i="9"/>
  <c r="G290" i="9"/>
  <c r="D290" i="9"/>
  <c r="A290" i="9"/>
  <c r="I288" i="9"/>
  <c r="C288" i="9"/>
  <c r="J272" i="9"/>
  <c r="F270" i="9"/>
  <c r="D272" i="9"/>
  <c r="G281" i="9"/>
  <c r="D281" i="9"/>
  <c r="A281" i="9"/>
  <c r="I279" i="9"/>
  <c r="C279" i="9"/>
  <c r="G156" i="9"/>
  <c r="J244" i="9" s="1"/>
  <c r="G335" i="9"/>
  <c r="H335" i="9" s="1"/>
  <c r="B264" i="9"/>
  <c r="J262" i="9"/>
  <c r="G262" i="9"/>
  <c r="D262" i="9"/>
  <c r="A262" i="9"/>
  <c r="I260" i="9"/>
  <c r="F260" i="9"/>
  <c r="C260" i="9"/>
  <c r="A246" i="9"/>
  <c r="B246" i="9"/>
  <c r="A248" i="9"/>
  <c r="B248" i="9"/>
  <c r="E253" i="9"/>
  <c r="H253" i="9"/>
  <c r="K253" i="9"/>
  <c r="E371" i="9"/>
  <c r="F371" i="9" s="1"/>
  <c r="E347" i="9"/>
  <c r="B367" i="9"/>
  <c r="A367" i="9"/>
  <c r="B355" i="9"/>
  <c r="A355" i="9"/>
  <c r="B343" i="9"/>
  <c r="A343" i="9"/>
  <c r="B331" i="9"/>
  <c r="A331" i="9"/>
  <c r="E33" i="14"/>
  <c r="C33" i="14"/>
  <c r="C32" i="14"/>
  <c r="B29" i="14"/>
  <c r="I23" i="14"/>
  <c r="F23" i="14"/>
  <c r="E23" i="14"/>
  <c r="H22" i="14"/>
  <c r="D22" i="14"/>
  <c r="H23" i="14"/>
  <c r="G23" i="14"/>
  <c r="D23" i="14"/>
  <c r="C23" i="14"/>
  <c r="I22" i="14"/>
  <c r="I24" i="14" s="1"/>
  <c r="G22" i="14"/>
  <c r="F22" i="14"/>
  <c r="C22" i="14"/>
  <c r="N156" i="9" l="1"/>
  <c r="F347" i="9"/>
  <c r="J322" i="9"/>
  <c r="C327" i="9" s="1"/>
  <c r="F24" i="14"/>
  <c r="G33" i="5" s="1"/>
  <c r="H33" i="5" s="1"/>
  <c r="E24" i="14"/>
  <c r="G32" i="5"/>
  <c r="G30" i="5"/>
  <c r="G24" i="14"/>
  <c r="D24" i="14"/>
  <c r="C24" i="14"/>
  <c r="H24" i="14"/>
  <c r="H32" i="5" l="1"/>
  <c r="H30" i="5"/>
  <c r="A329" i="9"/>
  <c r="B15" i="10" l="1"/>
  <c r="B13" i="10"/>
  <c r="B11" i="10"/>
  <c r="B7" i="10"/>
  <c r="B329" i="9"/>
  <c r="G31" i="5" l="1"/>
  <c r="H31" i="5" s="1"/>
  <c r="H29" i="5" s="1"/>
  <c r="D16" i="10" s="1"/>
  <c r="B377" i="9"/>
  <c r="B378" i="9"/>
  <c r="G378" i="9"/>
  <c r="G29" i="5"/>
  <c r="J16" i="10" l="1"/>
  <c r="E16" i="10"/>
  <c r="E5" i="11" l="1"/>
  <c r="G5" i="11" s="1"/>
  <c r="E7" i="11"/>
  <c r="E9" i="11" s="1"/>
  <c r="G9" i="11" s="1"/>
  <c r="E6" i="11"/>
  <c r="G6" i="11" s="1"/>
  <c r="B54" i="9"/>
  <c r="A54" i="9"/>
  <c r="B325" i="9"/>
  <c r="A325" i="9"/>
  <c r="G26" i="5"/>
  <c r="G25" i="5"/>
  <c r="A5" i="10"/>
  <c r="B27" i="10" a="1"/>
  <c r="B27" i="10" s="1"/>
  <c r="B26" i="10"/>
  <c r="B21" i="10"/>
  <c r="B22" i="10"/>
  <c r="E4" i="9"/>
  <c r="D4" i="9"/>
  <c r="A3" i="9"/>
  <c r="B4" i="9"/>
  <c r="A5" i="9"/>
  <c r="A4" i="10"/>
  <c r="C5" i="10"/>
  <c r="G7" i="11" l="1"/>
  <c r="A152" i="9"/>
  <c r="A56" i="9"/>
  <c r="A10" i="9"/>
  <c r="G3" i="11" l="1"/>
  <c r="F27" i="5" s="1"/>
  <c r="G23" i="5"/>
  <c r="B152" i="9"/>
  <c r="G22" i="5"/>
  <c r="B56" i="9"/>
  <c r="B10" i="9"/>
  <c r="G27" i="5" l="1"/>
  <c r="H26" i="5"/>
  <c r="H23" i="5"/>
  <c r="H22" i="5"/>
  <c r="H21" i="5" l="1"/>
  <c r="D12" i="10" s="1"/>
  <c r="H27" i="5"/>
  <c r="H25" i="5" s="1"/>
  <c r="D14" i="10" s="1"/>
  <c r="J14" i="10" s="1"/>
  <c r="I14" i="10" l="1"/>
  <c r="G14" i="10"/>
  <c r="H14" i="10"/>
  <c r="E14" i="10"/>
  <c r="F14" i="10"/>
  <c r="B8" i="9"/>
  <c r="A8" i="9"/>
  <c r="H12" i="10" l="1"/>
  <c r="J12" i="10"/>
  <c r="I12" i="10"/>
  <c r="F12" i="10"/>
  <c r="G12" i="10"/>
  <c r="E12" i="10"/>
  <c r="G10" i="5"/>
  <c r="G21" i="5"/>
  <c r="G11" i="5"/>
  <c r="H11" i="5" s="1"/>
  <c r="H10" i="5" s="1"/>
  <c r="D8" i="10" s="1"/>
  <c r="E8" i="10" l="1"/>
  <c r="F8" i="10"/>
  <c r="G8" i="10"/>
  <c r="H8" i="10"/>
  <c r="I8" i="10"/>
  <c r="J8" i="10"/>
  <c r="J18" i="10" l="1"/>
  <c r="I18" i="10"/>
  <c r="H18" i="10"/>
  <c r="G18" i="10"/>
  <c r="K18" i="9"/>
  <c r="H24" i="9"/>
  <c r="B26" i="9" s="1"/>
  <c r="H15" i="5" s="1"/>
  <c r="B20" i="9" l="1"/>
  <c r="H14" i="5" s="1"/>
  <c r="G46" i="9"/>
  <c r="B51" i="9" l="1"/>
  <c r="G48" i="9"/>
  <c r="E51" i="9" s="1"/>
  <c r="F51" i="9" l="1"/>
  <c r="F52" i="9" s="1"/>
  <c r="H19" i="5" s="1"/>
  <c r="H13" i="5" s="1"/>
  <c r="D10" i="10" s="1"/>
  <c r="D18" i="10" s="1"/>
  <c r="G49" i="9"/>
  <c r="D13" i="10" l="1"/>
  <c r="D11" i="10"/>
  <c r="D15" i="10"/>
  <c r="D7" i="10"/>
  <c r="G17" i="10"/>
  <c r="H17" i="10"/>
  <c r="I17" i="10"/>
  <c r="J17" i="10"/>
  <c r="F10" i="10"/>
  <c r="F18" i="10" s="1"/>
  <c r="F17" i="10" s="1"/>
  <c r="E10" i="10"/>
  <c r="E18" i="10" s="1"/>
  <c r="E17" i="10" s="1"/>
  <c r="D9" i="10"/>
  <c r="H35" i="5"/>
  <c r="D4" i="10" s="1"/>
  <c r="D17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<sst xmlns="http://schemas.openxmlformats.org/spreadsheetml/2006/main" count="413" uniqueCount="256">
  <si>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</si>
  <si>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</si>
  <si>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</si>
  <si>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</si>
  <si>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</si>
  <si>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</si>
  <si>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</si>
  <si>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M2</t>
  </si>
  <si>
    <t>1.1</t>
  </si>
  <si>
    <t>2.1</t>
  </si>
  <si>
    <t>M3</t>
  </si>
  <si>
    <t>3.1</t>
  </si>
  <si>
    <t>M</t>
  </si>
  <si>
    <t>4.1</t>
  </si>
  <si>
    <t>TOTAL GERAL DA OBRA</t>
  </si>
  <si>
    <t>U</t>
  </si>
  <si>
    <t>ED-50416</t>
  </si>
  <si>
    <t>ED-51139</t>
  </si>
  <si>
    <t>-</t>
  </si>
  <si>
    <t>m²</t>
  </si>
  <si>
    <t>SERVIÇOS PRELIMINARES</t>
  </si>
  <si>
    <t>Data</t>
  </si>
  <si>
    <t>Resp. Técnico:</t>
  </si>
  <si>
    <t>SERVIÇOS</t>
  </si>
  <si>
    <t>Quantidade =</t>
  </si>
  <si>
    <t>m</t>
  </si>
  <si>
    <t>3.2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</si>
  <si>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</si>
  <si>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</si>
  <si>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</si>
  <si>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</si>
  <si>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</si>
  <si>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</si>
  <si>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</si>
  <si>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</si>
  <si>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</si>
  <si>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Observações:</t>
  </si>
  <si>
    <t>(    )</t>
  </si>
  <si>
    <t>4.2</t>
  </si>
  <si>
    <t>SERVIÇOS DE CALÇAMENTO EM BLOQUETE</t>
  </si>
  <si>
    <t>Unidade</t>
  </si>
  <si>
    <t>DATA:</t>
  </si>
  <si>
    <t>VALOR DO CONVÊNIO:</t>
  </si>
  <si>
    <t>Prefeito Municipal</t>
  </si>
  <si>
    <t>Priscila Cristina de Paula</t>
  </si>
  <si>
    <t>Engenheira Civil</t>
  </si>
  <si>
    <t xml:space="preserve">FOLHA Nº: </t>
  </si>
  <si>
    <t>ÓRGÃO:</t>
  </si>
  <si>
    <t>SEINFRA/MG</t>
  </si>
  <si>
    <t>Área extraída do Software autoCAD: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</si>
  <si>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</si>
  <si>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1.0</t>
  </si>
  <si>
    <t>2.0</t>
  </si>
  <si>
    <t>3.0</t>
  </si>
  <si>
    <t>4.0</t>
  </si>
  <si>
    <t>OBRAS COMPLEMENTARES</t>
  </si>
  <si>
    <t>MEMÓRIA DE CÁLCULO DE QUANTITATIVOS</t>
  </si>
  <si>
    <t>LDI:</t>
  </si>
  <si>
    <t>% ISS MUNICIPAL:</t>
  </si>
  <si>
    <r>
      <t>C</t>
    </r>
    <r>
      <rPr>
        <b/>
        <sz val="9"/>
        <rFont val="Abadi"/>
        <family val="2"/>
      </rPr>
      <t>Ó</t>
    </r>
    <r>
      <rPr>
        <b/>
        <sz val="9"/>
        <rFont val="Aharoni"/>
        <charset val="177"/>
      </rPr>
      <t>DIGO</t>
    </r>
  </si>
  <si>
    <r>
      <t>DESCRIÇ</t>
    </r>
    <r>
      <rPr>
        <b/>
        <sz val="9"/>
        <rFont val="Abadi"/>
        <family val="2"/>
      </rPr>
      <t>Ã</t>
    </r>
    <r>
      <rPr>
        <b/>
        <sz val="9"/>
        <rFont val="Aharoni"/>
        <charset val="177"/>
      </rPr>
      <t>O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</si>
  <si>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S/ LDI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</si>
  <si>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C/ LDI</t>
    </r>
  </si>
  <si>
    <r>
      <rPr>
        <b/>
        <sz val="11"/>
        <rFont val="Aharoni"/>
        <charset val="177"/>
      </rPr>
      <t>(</t>
    </r>
    <r>
      <rPr>
        <b/>
        <sz val="9"/>
        <rFont val="Aharoni"/>
        <charset val="177"/>
      </rPr>
      <t xml:space="preserve"> </t>
    </r>
    <r>
      <rPr>
        <b/>
        <sz val="8"/>
        <rFont val="Aharoni"/>
        <charset val="177"/>
      </rPr>
      <t>X</t>
    </r>
    <r>
      <rPr>
        <b/>
        <sz val="9"/>
        <rFont val="Aharoni"/>
        <charset val="177"/>
      </rPr>
      <t xml:space="preserve"> </t>
    </r>
    <r>
      <rPr>
        <b/>
        <sz val="11"/>
        <rFont val="Aharoni"/>
        <charset val="177"/>
      </rPr>
      <t>)</t>
    </r>
  </si>
  <si>
    <t>DESCRIÇÃO DO SERVIÇO OU FORNECIMENTO</t>
  </si>
  <si>
    <t>DATA BASE</t>
  </si>
  <si>
    <t>FONTE</t>
  </si>
  <si>
    <t>PREÇO REFERENCIAL</t>
  </si>
  <si>
    <t>COMP. 01</t>
  </si>
  <si>
    <t>SARJETA DE CONCRETO URBANO (SCU), TIPO 1, COM FCK 15 MPA, LARGURA DE 30CM COM INCLINAÇÃO DE 3%, ESP. 10CM, PADRÃO DEER-MG, EXCLUSIVE MEIO-FIO, INCLUSIVE ESCAVAÇÃO, APILOAMENTO E TRANSPORTE COM RETIRADA DO MATERIAL ESCAVADO (EM CAÇAMBA)</t>
  </si>
  <si>
    <t>CÓDIGO</t>
  </si>
  <si>
    <t>DESCRIÇÃO DO INSUMO</t>
  </si>
  <si>
    <t>COEFICIENTE</t>
  </si>
  <si>
    <t>CUSTO UNITÁRIO</t>
  </si>
  <si>
    <t>CUSTO TOTAL</t>
  </si>
  <si>
    <t>ED-51093</t>
  </si>
  <si>
    <t>APILOAMENTO DO FUNDO DE VALAS COM SOQUETE</t>
  </si>
  <si>
    <t>ED-51107</t>
  </si>
  <si>
    <t>ED-49795</t>
  </si>
  <si>
    <t>ED-51125</t>
  </si>
  <si>
    <t>TRANSPORTE DE MATERIAL DEMOLIDO EM CAÇAMBA</t>
  </si>
  <si>
    <t>Priscila Cristina De Paula Neto</t>
  </si>
  <si>
    <t>FORNECIMENTO DE CONCRETO NÃO ESTRUTURAL, USINADO, COM FCK 15 MPA, INCLUSIVE LANÇAMENTO, ADENSAMENTO E ACABAMENTO (FUNDAÇÃO)</t>
  </si>
  <si>
    <t>SEINFRA</t>
  </si>
  <si>
    <t>Composição 01</t>
  </si>
  <si>
    <t>TABELA</t>
  </si>
  <si>
    <t>COMPOSIÇÃO DE CUSTO UNITÁRIO</t>
  </si>
  <si>
    <t>GUIA DE MEIO-FIO, EM CONCRETO COM FCK 20MPA, PRÉ-MOLDADA, MFC-01 PADRÃO DEER-MG, DIMENSÕES (12X16,7X35) CM, EXCLUSIVE SARJETA, INCLUSIVE ESCAVAÇÃO, APILOAMENTO E TRANSPORTE COM RETIRADA DO MATERIAL ESCAVADO (EM CAÇAMBA)</t>
  </si>
  <si>
    <t>SEINFRA
REGIÃO LESTE -
COM DESONERAÇÃO</t>
  </si>
  <si>
    <t>MÊS 3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</si>
  <si>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142.702/D</t>
    </r>
  </si>
  <si>
    <t>Engenheira Civil - CREA/MG nº 142.702/D</t>
  </si>
  <si>
    <t>CONSTRUÇÃO DE RODOVIAS E FERROVIAS</t>
  </si>
  <si>
    <t>ISS</t>
  </si>
  <si>
    <t>PIS</t>
  </si>
  <si>
    <t>COFINS</t>
  </si>
  <si>
    <t>BDI</t>
  </si>
  <si>
    <t>EXECUÇÃO DE PAVIMENTO INTERTRAVADO EM BLOCO SEXTAVADO, ESPESSURA 8CM, FCK 35MPA, INCLUINDO FORNECIMENTO E TRANSPORTE DE TODOS OS MATERIAIS E COLCHÃO DE ASSENTAMENTO COM ESPESSURA 6CM</t>
  </si>
  <si>
    <t>PREFEITURA: Prefeitura Municipal de Bom Jardim de Minas</t>
  </si>
  <si>
    <t xml:space="preserve">*REF. DOS ITENS/SERVIÇOS DA COMPOSIÇÃO </t>
  </si>
  <si>
    <t xml:space="preserve">TOTAL </t>
  </si>
  <si>
    <t xml:space="preserve">PLACA DE SINALIZAÇÃO </t>
  </si>
  <si>
    <t xml:space="preserve">Joaquim Laercio Rodrigues  </t>
  </si>
  <si>
    <t>MÊS 4</t>
  </si>
  <si>
    <t>MÊS 5</t>
  </si>
  <si>
    <r>
      <rPr>
        <b/>
        <sz val="10"/>
        <rFont val="Abadi"/>
        <family val="2"/>
      </rPr>
      <t>LOCAL:</t>
    </r>
    <r>
      <rPr>
        <sz val="10"/>
        <rFont val="Abadi"/>
        <family val="2"/>
      </rPr>
      <t xml:space="preserve"> Comunidade do Taboão - Bom Jardim de Minas/MG.</t>
    </r>
  </si>
  <si>
    <t>2.2</t>
  </si>
  <si>
    <t>MÊS 6</t>
  </si>
  <si>
    <t>01/05.</t>
  </si>
  <si>
    <t>FOLHA Nº: 04/05</t>
  </si>
  <si>
    <t>FOLHA Nº: 02/05</t>
  </si>
  <si>
    <t>FOLHA Nº: 03/05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</si>
  <si>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</si>
  <si>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</si>
  <si>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RO-41842</t>
  </si>
  <si>
    <t>PLACA DE AÇO CARBONO COM PELÍCULA REFLETIVA GRAU TÉCNICO TIPO I DA ABNT - PLACA OCTOGONAL (EXECUÇÃO, INCLUINDO FORNECIMENTO E TRANSPORTE DE TODOS OS MATERIAIS, INCLUSIVE POSTE DE SUSTENTAÇÃO)</t>
  </si>
  <si>
    <t>RO-41844</t>
  </si>
  <si>
    <t>PLACA DE AÇO CARBONO COM PELÍCULA REFLETIVA GRAU TÉCNICO TIPO I DA ABNT - PLACA QUADRADA (EXECUÇÃO, INCLUINDO FORNECIMENTO E TRANSPORTE DE TODOS OS MATERIAIS, INCLUSIVE POSTE DE SUSTENTAÇÃO)</t>
  </si>
  <si>
    <t>RO-41841</t>
  </si>
  <si>
    <t>PLACA DE AÇO CARBONO COM PELÍCULA REFLETIVA GRAU TÉCNICO TIPO I DA ABNT - PLACA CIRCULAR (EXECUÇÃO, INCLUINDO FORNECIMENTO E TRANSPORTE DE TODOS OS MATERIAIS, INCLUSIVE POSTE DE SUSTENTAÇÃO)</t>
  </si>
  <si>
    <t xml:space="preserve">RO-42981 </t>
  </si>
  <si>
    <t>PLACA DE AÇO CARBONO COM PELÍCULA REFLETIVA ALTA INTENSIDADE PRISMÁTICA TIPO III DA ABNT - PLACA RETANGULAR (EXECUÇÃO, INCLUINDO FORNECIMENTO E TRANSPORTE DE TODOS OS MATERIAIS, INCLUSIVE POSTES DE SUSTENTAÇÃO)</t>
  </si>
  <si>
    <t>DEMONSTRATIVO DO BDI - SEM DESONERAÇÃO - OBRAS RODOVIÁRIAS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</si>
  <si>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</si>
  <si>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</si>
  <si>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</si>
  <si>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INC.
</t>
    </r>
    <r>
      <rPr>
        <b/>
        <vertAlign val="superscript"/>
        <sz val="8"/>
        <color theme="0"/>
        <rFont val="Arial"/>
        <family val="2"/>
      </rPr>
      <t>(6)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</si>
  <si>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</si>
  <si>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</si>
  <si>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</si>
  <si>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theme="0"/>
        <rFont val="Arial"/>
        <family val="2"/>
      </rPr>
      <t>(4)</t>
    </r>
    <r>
      <rPr>
        <b/>
        <sz val="8"/>
        <color theme="0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</si>
  <si>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theme="0"/>
        <rFont val="Arial"/>
        <family val="2"/>
      </rPr>
      <t xml:space="preserve">(3)
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</si>
  <si>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</si>
  <si>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</si>
  <si>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</si>
  <si>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</si>
  <si>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</si>
  <si>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</si>
  <si>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</si>
  <si>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</si>
  <si>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</si>
  <si>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</si>
  <si>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</si>
  <si>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</si>
  <si>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</si>
  <si>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</si>
  <si>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</si>
  <si>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</si>
  <si>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r>
      <t>ISS</t>
    </r>
    <r>
      <rPr>
        <vertAlign val="superscript"/>
        <sz val="8"/>
        <rFont val="Arial"/>
        <family val="2"/>
      </rPr>
      <t>(2)</t>
    </r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</si>
  <si>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</si>
  <si>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</si>
  <si>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</si>
  <si>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</si>
  <si>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</si>
  <si>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</si>
  <si>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</si>
  <si>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</si>
  <si>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</si>
  <si>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 xml:space="preserve">Cidade, </t>
  </si>
  <si>
    <t>.</t>
  </si>
  <si>
    <r>
      <t>DOC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 xml:space="preserve">: </t>
    </r>
  </si>
  <si>
    <t>*Dimensões (malha) das Placas - (conforme manual CONTRAN - volume II - sinalização vertical de advertência - pág. 139.</t>
  </si>
  <si>
    <t>Quant. Total 
de Placas:</t>
  </si>
  <si>
    <t>Área Total de Placas:</t>
  </si>
  <si>
    <t>Quantidade:</t>
  </si>
  <si>
    <t>Locação/Estaca:</t>
  </si>
  <si>
    <t>Lado "a"</t>
  </si>
  <si>
    <t>Placa Vertical - R-19
Velocidade máxima</t>
  </si>
  <si>
    <t>Placa Vertical - R-1
Pare</t>
  </si>
  <si>
    <t>Placa Vertical - A-21e
Estreitamento de pista (ponte)</t>
  </si>
  <si>
    <t>Placa Vertical - COMUNIDADE TABOÃO 7KM</t>
  </si>
  <si>
    <t>Lado "b"</t>
  </si>
  <si>
    <t>TRECHO 01 ACESSO À BR-267 - LARGURAS COM SARJETAS</t>
  </si>
  <si>
    <t>TRECHO 01 ACESSO À BR-267 - LARGURAS SEM SARJETAS</t>
  </si>
  <si>
    <t>TRAVAMENTO INÍCIO</t>
  </si>
  <si>
    <t>TRAVAMENTO FINAL</t>
  </si>
  <si>
    <t>TRECHO 01</t>
  </si>
  <si>
    <t>TRECHO 02</t>
  </si>
  <si>
    <t>Placa Vertical - R-3
Sentido proibido</t>
  </si>
  <si>
    <t xml:space="preserve">RO-41081  </t>
  </si>
  <si>
    <t>REGULARIZAÇÃO DO SUB-LEITO (PROCTOR NORMAL)</t>
  </si>
  <si>
    <t>TRECHO 05 ESTRADA DE LIGAÇÃO A COMUNIDADE TABOÃO - LARGURAS COM SARJETAS</t>
  </si>
  <si>
    <t>*Conforme Extensão Total de Meios-fios (EXCETO TRAVAMENTOS) =</t>
  </si>
  <si>
    <t>TRECHO 03</t>
  </si>
  <si>
    <t>TRECHO 04</t>
  </si>
  <si>
    <t>TRECHO 05</t>
  </si>
  <si>
    <t>TRECHO 06</t>
  </si>
  <si>
    <t>TRECHO 07</t>
  </si>
  <si>
    <t>Placa Vertical - A-2a / A-2b
Curva à esquerda / direita</t>
  </si>
  <si>
    <t>Placa Vertical - A-35 Animais ou                         A-3a curva sinuosa</t>
  </si>
  <si>
    <t>*DEMONSTRATIVO DE BDI CALCULADO ANEXO 15*</t>
  </si>
  <si>
    <t>FÔRMA E DESFORMA PARA VIGA DE MADEIRA COM TÁBUA E
SARRAFO, REAPROVEITAMENTO (3X), EXCLUSIVE ESCORAMENTO</t>
  </si>
  <si>
    <t xml:space="preserve">ED-31575 </t>
  </si>
  <si>
    <t xml:space="preserve">José Francisco Matos e Silva                 
     </t>
  </si>
  <si>
    <t>PRAZO DA OBRA: 6 meses</t>
  </si>
  <si>
    <r>
      <rPr>
        <b/>
        <sz val="10"/>
        <rFont val="Abadi"/>
        <family val="2"/>
      </rPr>
      <t>REGIÃO/MÊS DE REFERÊNCIA:</t>
    </r>
    <r>
      <rPr>
        <sz val="10"/>
        <rFont val="Abadi"/>
        <family val="2"/>
      </rPr>
      <t xml:space="preserve"> SEINFRA REGIÃO LESTE - OUTUBRO/2023 - COM DESONERAÇÃO.</t>
    </r>
  </si>
  <si>
    <t>TRECHO 01 ACESSO À BR-267</t>
  </si>
  <si>
    <t>Perimetro extraída do Software autoCAD:</t>
  </si>
  <si>
    <t>DRENAGEM</t>
  </si>
  <si>
    <t>ED-48555</t>
  </si>
  <si>
    <t>ED-48549</t>
  </si>
  <si>
    <t>CANALETA PARA DRENAGEM, PRÉ-MOLDADA, TIPO MEIA CANA, DIÂMETRO 60CM, EXCLUSIVE TAMPA, INCLUSIVE ASSENTAMENTO EM ARGAMASSA, TRAÇO 1:3 (CIMENTO E AREIA), ESCAVAÇÃO, TRANSPORTE E RETIRADA DO MATERIAL ESCAVADO (EM CAÇAMBA)</t>
  </si>
  <si>
    <t>BOCA DE LOBO SIMPLES (TIPO A - FERRO FUNDIDO), QUADRO, GRELHA E CANTONEIRA, INCLUSIVE ESCAVAÇÃO, REATERRO E BOTA-FORA</t>
  </si>
  <si>
    <t>ED-48678</t>
  </si>
  <si>
    <t>RO-40218</t>
  </si>
  <si>
    <t>ESCAVAÇÃO MECÂNICA DE VALAS EM MATERIAL DE 1ª CATEGORIA (EXECUÇÃO, INCLUINDO REMOÇÃO PARA FORA DO LEITO ESTRADAL)</t>
  </si>
  <si>
    <t>APILOAMENTO MECANIZADO EM FUNDO DE VALA COM PLACA VIBRATÓRIA, EXCLUSIVE ESCAVAÇÃO</t>
  </si>
  <si>
    <t>ED-51094</t>
  </si>
  <si>
    <t>REATERRO MANUAL DE VALA, INCLUSIVE ESPALHAMENTO E COMPACTAÇÃO MECANIZADA COM PLACA VIBRATÓRIA</t>
  </si>
  <si>
    <t>ED-51121</t>
  </si>
  <si>
    <t>2.3</t>
  </si>
  <si>
    <t>2.4</t>
  </si>
  <si>
    <t>2.5</t>
  </si>
  <si>
    <t>2.6</t>
  </si>
  <si>
    <t>5.0</t>
  </si>
  <si>
    <t>5.1</t>
  </si>
  <si>
    <t>5.2</t>
  </si>
  <si>
    <t>5.3</t>
  </si>
  <si>
    <t>5.4</t>
  </si>
  <si>
    <t>TUBO DE CONCRETO SIMPLES, CLASSE PS1, DIÂMETRO 600MM, INCLUSIVE FORNECIMENTO, ASSENTAMENTO E REJUNTAMENTO,EXCLUSIVE ESCAVAÇÃO</t>
  </si>
  <si>
    <t>Rede de 400 mm =</t>
  </si>
  <si>
    <t xml:space="preserve">Altura Escavação </t>
  </si>
  <si>
    <t xml:space="preserve">x </t>
  </si>
  <si>
    <t>Largura Escavação</t>
  </si>
  <si>
    <t>x</t>
  </si>
  <si>
    <t>=</t>
  </si>
  <si>
    <t>Total =</t>
  </si>
  <si>
    <t>m³</t>
  </si>
  <si>
    <t>Obs.: Largura de vala de acordo com o manual de encargos de drenagem o "capítulo 19. - item c.2. Preparo da vala".</t>
  </si>
  <si>
    <t>Metros Tubo de 600 mm</t>
  </si>
  <si>
    <t>Rede de 600 mm =</t>
  </si>
  <si>
    <t>Unidades</t>
  </si>
  <si>
    <t>Rede Principal &gt; Quantidade =</t>
  </si>
  <si>
    <t>Volume Total de Escavação (Tubos de 400mm) =</t>
  </si>
  <si>
    <t>TUBOS DE 400MM</t>
  </si>
  <si>
    <t>Volume Total de Reaterro de Valas dos Tubos de 300mm e 400mm =</t>
  </si>
  <si>
    <t>metros</t>
  </si>
  <si>
    <t xml:space="preserve">Volume dos Tubos (m³)  
(Ø 400 mm)
A = ((π*r²):
*Raio do diâmetro externo do tubo (0,60 m), sendo 0,30 m </t>
  </si>
  <si>
    <t>Volume de Reaterro (volume de Escavação dos tubos de 600mm) - (volume dos Tubos de 600mm) em (M³)</t>
  </si>
  <si>
    <t>Volume Total de Escavação Tubos de 600mm =</t>
  </si>
  <si>
    <t>Volume Total dos Tubos de600mm =</t>
  </si>
  <si>
    <t>TRECHO 06 ESTRADA DE LIGAÇÃO A COMUNIDADE TABOÃO - LARGURAS COM SARJETAS</t>
  </si>
  <si>
    <t>TRAVAMENTO FINAL 01</t>
  </si>
  <si>
    <t>TRAVAMENTO FINAL 02</t>
  </si>
  <si>
    <t>TRECHO 02 MORRO CASIANO DIOS ACESSO A COMUNIDADE - LARGURAS COM SARJETAS</t>
  </si>
  <si>
    <t>TRECHO 04 MORRO CASIANO DIOS ACESSO A COMUNIDADE - LARGURAS COM SARJETAS</t>
  </si>
  <si>
    <t>TRECHO 03 MORRO CASIANO DIOS ACESSO A COMUNIDADE - LARGURAS COM SARJETAS</t>
  </si>
  <si>
    <t>BL-5 - BL-6</t>
  </si>
  <si>
    <t>APÓS BL-6</t>
  </si>
  <si>
    <t>TRECHO 07 E 08 ESTRADA DE LIGAÇÃO A COMUNIDADE TABOÃO - LARGURAS COM SARJETAS</t>
  </si>
  <si>
    <t>TRECHO 07 - 08</t>
  </si>
  <si>
    <t>ESCAVAÇÃO MANUAL DE VALA COM PROFUNDIDADE MENOR OU IGUAL A 1,5M, INCLUSIVE DESCARGA LATERAL</t>
  </si>
  <si>
    <t>05/05.</t>
  </si>
  <si>
    <r>
      <rPr>
        <b/>
        <sz val="10"/>
        <rFont val="Abadi"/>
        <family val="2"/>
      </rPr>
      <t>OBRA:</t>
    </r>
    <r>
      <rPr>
        <sz val="10"/>
        <rFont val="Abadi"/>
        <family val="2"/>
      </rPr>
      <t xml:space="preserve"> PAVIMENTAÇÃO DE ESTRADAS VICINAIS</t>
    </r>
  </si>
  <si>
    <t>TRECHO 02 MORRO CASSIANO DIOS ACESSO A COMUNIDADE - LARGURAS COM SARJETAS</t>
  </si>
  <si>
    <t>TRECHO 03 MORRO CASSIANO DIOS ACESSO A COMUNIDADE - LARGURAS COM SARJETAS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</si>
</sst>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&quot;R$&quot;\ #,##0.00"/>
    <numFmt numFmtId="177" formatCode="0.000000"/>
    <numFmt numFmtId="178" formatCode="0.000%"/>
    <numFmt numFmtId="179" formatCode="#,##0.00&quot; m&quot;"/>
    <numFmt numFmtId="180" formatCode="#,##0.00&quot; m²&quot;"/>
    <numFmt numFmtId="181" formatCode="#,##0.0000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b/>
      <sz val="9"/>
      <name val="Abadi"/>
      <family val="2"/>
    </font>
    <font>
      <sz val="10"/>
      <color rgb="FFFF0000"/>
      <name val="Abadi"/>
      <family val="2"/>
    </font>
    <font>
      <sz val="9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sz val="10"/>
      <name val="Aharoni"/>
      <charset val="177"/>
    </font>
    <font>
      <b/>
      <sz val="10"/>
      <name val="Aharoni"/>
      <charset val="177"/>
    </font>
    <font>
      <b/>
      <sz val="9"/>
      <name val="Aharoni"/>
      <charset val="177"/>
    </font>
    <font>
      <b/>
      <sz val="11"/>
      <name val="Aharoni"/>
      <charset val="177"/>
    </font>
    <font>
      <b/>
      <sz val="14"/>
      <name val="Aharoni"/>
      <charset val="177"/>
    </font>
    <font>
      <b/>
      <sz val="10"/>
      <name val="Abadi Extra Light"/>
      <family val="2"/>
    </font>
    <font>
      <sz val="10"/>
      <name val="Abadi Extra Light"/>
      <family val="2"/>
    </font>
    <font>
      <b/>
      <sz val="9"/>
      <color theme="3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12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12"/>
      <name val="Abadi"/>
      <family val="2"/>
    </font>
    <font>
      <b/>
      <sz val="9"/>
      <name val="Aharoni"/>
      <charset val="177"/>
    </font>
    <font>
      <b/>
      <sz val="11"/>
      <name val="Aharoni"/>
      <charset val="177"/>
    </font>
    <font>
      <b/>
      <sz val="8"/>
      <name val="Aharoni"/>
      <charset val="177"/>
    </font>
    <font>
      <b/>
      <sz val="8.5"/>
      <name val="Aharoni"/>
      <charset val="177"/>
    </font>
    <font>
      <b/>
      <sz val="8.5"/>
      <name val="Abadi"/>
      <family val="2"/>
    </font>
    <font>
      <b/>
      <u/>
      <sz val="12"/>
      <name val="Abadi"/>
      <family val="2"/>
    </font>
    <font>
      <b/>
      <sz val="11"/>
      <color theme="1"/>
      <name val="Abadi"/>
      <family val="2"/>
    </font>
    <font>
      <b/>
      <sz val="8"/>
      <color indexed="8"/>
      <name val="Abadi"/>
      <family val="2"/>
    </font>
    <font>
      <sz val="8"/>
      <color indexed="8"/>
      <name val="Abadi"/>
      <family val="2"/>
    </font>
    <font>
      <sz val="8"/>
      <color theme="1"/>
      <name val="Abadi"/>
      <family val="2"/>
    </font>
    <font>
      <b/>
      <sz val="8"/>
      <name val="Arial"/>
      <family val="2"/>
    </font>
    <font>
      <sz val="10"/>
      <name val="Arial"/>
    </font>
    <font>
      <sz val="13"/>
      <color theme="1"/>
      <name val="Eras Demi ITC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b/>
      <sz val="8"/>
      <name val="Arial Black"/>
      <family val="2"/>
    </font>
    <font>
      <sz val="8"/>
      <name val="Arial Black"/>
      <family val="2"/>
    </font>
    <font>
      <sz val="10"/>
      <color rgb="FFFF0000"/>
      <name val="Arial Black"/>
      <family val="2"/>
    </font>
    <font>
      <sz val="10"/>
      <color theme="1"/>
      <name val="Abadi"/>
      <family val="2"/>
    </font>
    <font>
      <sz val="9"/>
      <color theme="1"/>
      <name val="Abadi"/>
      <family val="2"/>
    </font>
    <font>
      <b/>
      <sz val="10"/>
      <color theme="1"/>
      <name val="Abadi"/>
      <family val="2"/>
    </font>
    <font>
      <sz val="8"/>
      <color theme="1"/>
      <name val="Arial Black"/>
      <family val="2"/>
    </font>
    <font>
      <b/>
      <sz val="8"/>
      <color theme="1"/>
      <name val="Arial Black"/>
      <family val="2"/>
    </font>
    <font>
      <sz val="10"/>
      <name val="Arial Black"/>
      <family val="2"/>
    </font>
    <font>
      <sz val="10"/>
      <color theme="1"/>
      <name val="Arial Black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/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2" fillId="0" borderId="0"/>
    <xf numFmtId="9" fontId="6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2">
    <xf numFmtId="0" fontId="0" fillId="0" borderId="0" xfId="0"/>
    <xf numFmtId="0" fontId="30" fillId="0" borderId="0" xfId="0" applyFont="1"/>
    <xf numFmtId="0" fontId="32" fillId="0" borderId="0" xfId="0" applyFont="1"/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0" fillId="0" borderId="0" xfId="0" applyNumberFormat="1" applyFont="1"/>
    <xf numFmtId="175" fontId="29" fillId="0" borderId="4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 wrapText="1"/>
    </xf>
    <xf numFmtId="9" fontId="30" fillId="0" borderId="0" xfId="1" applyFont="1"/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/>
    <xf numFmtId="0" fontId="28" fillId="0" borderId="0" xfId="0" applyFont="1"/>
    <xf numFmtId="4" fontId="28" fillId="0" borderId="0" xfId="0" applyNumberFormat="1" applyFont="1"/>
    <xf numFmtId="0" fontId="28" fillId="0" borderId="10" xfId="0" applyFont="1" applyBorder="1"/>
    <xf numFmtId="0" fontId="35" fillId="0" borderId="1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10" xfId="0" applyFont="1" applyBorder="1" applyAlignment="1">
      <alignment vertical="center"/>
    </xf>
    <xf numFmtId="0" fontId="30" fillId="0" borderId="14" xfId="0" applyFont="1" applyBorder="1"/>
    <xf numFmtId="0" fontId="30" fillId="0" borderId="9" xfId="0" applyFont="1" applyBorder="1"/>
    <xf numFmtId="4" fontId="30" fillId="0" borderId="9" xfId="0" applyNumberFormat="1" applyFont="1" applyBorder="1"/>
    <xf numFmtId="0" fontId="30" fillId="0" borderId="15" xfId="0" applyFont="1" applyBorder="1"/>
    <xf numFmtId="0" fontId="38" fillId="0" borderId="4" xfId="0" applyFont="1" applyBorder="1" applyAlignment="1">
      <alignment horizontal="center" vertical="center"/>
    </xf>
    <xf numFmtId="4" fontId="38" fillId="0" borderId="4" xfId="0" applyNumberFormat="1" applyFont="1" applyBorder="1" applyAlignment="1">
      <alignment horizontal="center" vertical="center"/>
    </xf>
    <xf numFmtId="0" fontId="28" fillId="0" borderId="0" xfId="3" applyFont="1"/>
    <xf numFmtId="0" fontId="28" fillId="0" borderId="0" xfId="3" applyFont="1" applyAlignment="1">
      <alignment vertical="center" wrapText="1"/>
    </xf>
    <xf numFmtId="0" fontId="32" fillId="0" borderId="0" xfId="3" applyFont="1"/>
    <xf numFmtId="14" fontId="28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 wrapText="1"/>
    </xf>
    <xf numFmtId="1" fontId="32" fillId="0" borderId="0" xfId="3" applyNumberFormat="1" applyFont="1" applyAlignment="1" applyProtection="1">
      <alignment vertical="center" wrapText="1"/>
      <protection locked="0"/>
    </xf>
    <xf numFmtId="0" fontId="28" fillId="0" borderId="0" xfId="6" applyFont="1" applyAlignment="1">
      <alignment vertical="center"/>
    </xf>
    <xf numFmtId="49" fontId="28" fillId="0" borderId="11" xfId="4" applyNumberFormat="1" applyFont="1" applyFill="1" applyBorder="1" applyAlignment="1" applyProtection="1">
      <alignment horizontal="center" vertical="center" wrapText="1"/>
      <protection locked="0"/>
    </xf>
    <xf numFmtId="43" fontId="28" fillId="0" borderId="0" xfId="3" applyNumberFormat="1" applyFont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165" fontId="28" fillId="0" borderId="0" xfId="5" applyNumberFormat="1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165" fontId="28" fillId="0" borderId="0" xfId="5" applyNumberFormat="1" applyFont="1" applyFill="1" applyBorder="1" applyAlignment="1" applyProtection="1">
      <alignment horizontal="center" vertical="center"/>
      <protection locked="0"/>
    </xf>
    <xf numFmtId="43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10" xfId="3" applyFont="1" applyBorder="1" applyAlignment="1" applyProtection="1">
      <alignment vertical="center" wrapText="1"/>
      <protection locked="0"/>
    </xf>
    <xf numFmtId="0" fontId="28" fillId="15" borderId="0" xfId="6" applyFont="1" applyFill="1" applyAlignment="1">
      <alignment vertical="center"/>
    </xf>
    <xf numFmtId="4" fontId="28" fillId="15" borderId="0" xfId="3" applyNumberFormat="1" applyFont="1" applyFill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left" vertical="center"/>
    </xf>
    <xf numFmtId="0" fontId="28" fillId="0" borderId="0" xfId="3" applyFont="1" applyAlignment="1">
      <alignment horizontal="right" vertical="center"/>
    </xf>
    <xf numFmtId="0" fontId="28" fillId="0" borderId="11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right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4" fontId="43" fillId="0" borderId="4" xfId="0" applyNumberFormat="1" applyFont="1" applyBorder="1" applyAlignment="1">
      <alignment horizontal="center" vertical="center" wrapText="1"/>
    </xf>
    <xf numFmtId="0" fontId="42" fillId="13" borderId="0" xfId="3" applyFont="1" applyFill="1"/>
    <xf numFmtId="0" fontId="41" fillId="13" borderId="4" xfId="3" applyFont="1" applyFill="1" applyBorder="1" applyAlignment="1">
      <alignment horizontal="center" vertical="center"/>
    </xf>
    <xf numFmtId="49" fontId="48" fillId="13" borderId="4" xfId="3" applyNumberFormat="1" applyFont="1" applyFill="1" applyBorder="1" applyAlignment="1">
      <alignment horizontal="center" vertical="center" wrapText="1"/>
    </xf>
    <xf numFmtId="10" fontId="48" fillId="13" borderId="4" xfId="3" applyNumberFormat="1" applyFont="1" applyFill="1" applyBorder="1" applyAlignment="1">
      <alignment horizontal="center" vertical="center" wrapText="1"/>
    </xf>
    <xf numFmtId="10" fontId="48" fillId="2" borderId="4" xfId="3" applyNumberFormat="1" applyFont="1" applyFill="1" applyBorder="1" applyAlignment="1">
      <alignment horizontal="center" vertical="center" wrapText="1"/>
    </xf>
    <xf numFmtId="0" fontId="42" fillId="13" borderId="0" xfId="3" applyFont="1" applyFill="1" applyAlignment="1">
      <alignment vertical="center"/>
    </xf>
    <xf numFmtId="49" fontId="49" fillId="13" borderId="4" xfId="3" applyNumberFormat="1" applyFont="1" applyFill="1" applyBorder="1" applyAlignment="1">
      <alignment horizontal="center" vertical="center" wrapText="1"/>
    </xf>
    <xf numFmtId="0" fontId="41" fillId="13" borderId="11" xfId="3" applyFont="1" applyFill="1" applyBorder="1" applyAlignment="1">
      <alignment wrapText="1"/>
    </xf>
    <xf numFmtId="0" fontId="41" fillId="13" borderId="0" xfId="3" applyFont="1" applyFill="1" applyAlignment="1">
      <alignment wrapText="1"/>
    </xf>
    <xf numFmtId="0" fontId="42" fillId="0" borderId="9" xfId="3" applyFont="1" applyBorder="1" applyAlignment="1">
      <alignment vertical="center"/>
    </xf>
    <xf numFmtId="0" fontId="42" fillId="13" borderId="0" xfId="3" applyFont="1" applyFill="1" applyAlignment="1">
      <alignment wrapText="1"/>
    </xf>
    <xf numFmtId="0" fontId="41" fillId="13" borderId="11" xfId="3" applyFont="1" applyFill="1" applyBorder="1"/>
    <xf numFmtId="0" fontId="41" fillId="0" borderId="0" xfId="3" applyFont="1" applyAlignment="1">
      <alignment vertical="center"/>
    </xf>
    <xf numFmtId="0" fontId="42" fillId="13" borderId="11" xfId="3" applyFont="1" applyFill="1" applyBorder="1"/>
    <xf numFmtId="0" fontId="46" fillId="13" borderId="11" xfId="3" applyFont="1" applyFill="1" applyBorder="1"/>
    <xf numFmtId="0" fontId="46" fillId="13" borderId="0" xfId="3" applyFont="1" applyFill="1" applyAlignment="1">
      <alignment wrapText="1"/>
    </xf>
    <xf numFmtId="0" fontId="41" fillId="13" borderId="0" xfId="3" applyFont="1" applyFill="1" applyAlignment="1">
      <alignment horizontal="right"/>
    </xf>
    <xf numFmtId="0" fontId="42" fillId="13" borderId="14" xfId="3" applyFont="1" applyFill="1" applyBorder="1"/>
    <xf numFmtId="0" fontId="42" fillId="13" borderId="9" xfId="3" applyFont="1" applyFill="1" applyBorder="1"/>
    <xf numFmtId="0" fontId="42" fillId="13" borderId="9" xfId="3" applyFont="1" applyFill="1" applyBorder="1" applyAlignment="1">
      <alignment wrapText="1"/>
    </xf>
    <xf numFmtId="175" fontId="49" fillId="13" borderId="4" xfId="66" applyNumberFormat="1" applyFont="1" applyFill="1" applyBorder="1" applyAlignment="1">
      <alignment horizontal="center" vertical="center" wrapText="1"/>
    </xf>
    <xf numFmtId="175" fontId="48" fillId="13" borderId="4" xfId="3" applyNumberFormat="1" applyFont="1" applyFill="1" applyBorder="1" applyAlignment="1">
      <alignment horizontal="center" vertical="center" wrapText="1"/>
    </xf>
    <xf numFmtId="0" fontId="29" fillId="5" borderId="11" xfId="3" applyFont="1" applyFill="1" applyBorder="1" applyAlignment="1" applyProtection="1">
      <alignment horizontal="center" vertical="center" wrapText="1"/>
      <protection locked="0"/>
    </xf>
    <xf numFmtId="4" fontId="28" fillId="0" borderId="11" xfId="3" applyNumberFormat="1" applyFont="1" applyBorder="1" applyAlignment="1" applyProtection="1">
      <alignment horizontal="center" vertical="center" wrapText="1"/>
      <protection locked="0"/>
    </xf>
    <xf numFmtId="4" fontId="28" fillId="15" borderId="1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165" fontId="28" fillId="0" borderId="0" xfId="5" applyNumberFormat="1" applyFont="1" applyBorder="1" applyAlignment="1" applyProtection="1">
      <alignment horizontal="left" vertical="center"/>
      <protection hidden="1"/>
    </xf>
    <xf numFmtId="165" fontId="28" fillId="0" borderId="0" xfId="5" applyNumberFormat="1" applyFont="1" applyFill="1" applyBorder="1" applyAlignment="1" applyProtection="1">
      <alignment horizontal="left" vertical="center"/>
      <protection hidden="1"/>
    </xf>
    <xf numFmtId="4" fontId="28" fillId="14" borderId="4" xfId="8" applyNumberFormat="1" applyFont="1" applyFill="1" applyBorder="1" applyAlignment="1" applyProtection="1">
      <alignment horizontal="center" vertical="center"/>
      <protection hidden="1"/>
    </xf>
    <xf numFmtId="165" fontId="28" fillId="14" borderId="4" xfId="8" applyNumberFormat="1" applyFont="1" applyFill="1" applyBorder="1" applyAlignment="1">
      <alignment horizontal="left" vertical="center"/>
    </xf>
    <xf numFmtId="0" fontId="28" fillId="14" borderId="4" xfId="3" applyFont="1" applyFill="1" applyBorder="1" applyAlignment="1" applyProtection="1">
      <alignment horizontal="center" vertical="center" wrapText="1"/>
      <protection locked="0"/>
    </xf>
    <xf numFmtId="4" fontId="28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28" fillId="0" borderId="15" xfId="3" applyFont="1" applyBorder="1" applyAlignment="1">
      <alignment horizontal="center" vertical="center" wrapText="1"/>
    </xf>
    <xf numFmtId="0" fontId="29" fillId="4" borderId="11" xfId="3" applyFont="1" applyFill="1" applyBorder="1" applyAlignment="1" applyProtection="1">
      <alignment horizontal="center" vertical="center"/>
      <protection locked="0"/>
    </xf>
    <xf numFmtId="3" fontId="29" fillId="5" borderId="11" xfId="3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175" fontId="31" fillId="3" borderId="6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4" fontId="51" fillId="0" borderId="4" xfId="0" applyNumberFormat="1" applyFont="1" applyBorder="1" applyAlignment="1">
      <alignment horizontal="center" vertical="center" wrapText="1"/>
    </xf>
    <xf numFmtId="0" fontId="28" fillId="0" borderId="9" xfId="3" applyFont="1" applyBorder="1" applyAlignment="1">
      <alignment horizontal="center" vertical="center"/>
    </xf>
    <xf numFmtId="0" fontId="28" fillId="13" borderId="0" xfId="3" applyFont="1" applyFill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28" fillId="0" borderId="0" xfId="3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center" vertical="center" wrapText="1"/>
    </xf>
    <xf numFmtId="175" fontId="33" fillId="0" borderId="1" xfId="0" applyNumberFormat="1" applyFont="1" applyBorder="1" applyAlignment="1">
      <alignment horizontal="center" vertical="center" wrapText="1"/>
    </xf>
    <xf numFmtId="175" fontId="33" fillId="0" borderId="6" xfId="0" applyNumberFormat="1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176" fontId="58" fillId="0" borderId="6" xfId="0" applyNumberFormat="1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59" fillId="17" borderId="23" xfId="0" applyFont="1" applyFill="1" applyBorder="1" applyAlignment="1" applyProtection="1">
      <alignment horizontal="center" vertical="center" wrapText="1"/>
      <protection locked="0"/>
    </xf>
    <xf numFmtId="0" fontId="59" fillId="17" borderId="23" xfId="0" applyFont="1" applyFill="1" applyBorder="1" applyAlignment="1" applyProtection="1">
      <alignment horizontal="left" vertical="center" wrapText="1"/>
      <protection locked="0"/>
    </xf>
    <xf numFmtId="0" fontId="59" fillId="17" borderId="23" xfId="0" applyFont="1" applyFill="1" applyBorder="1" applyAlignment="1" applyProtection="1">
      <alignment vertical="center" wrapText="1"/>
      <protection locked="0"/>
    </xf>
    <xf numFmtId="177" fontId="59" fillId="17" borderId="23" xfId="0" applyNumberFormat="1" applyFont="1" applyFill="1" applyBorder="1" applyAlignment="1" applyProtection="1">
      <alignment vertical="center" wrapText="1"/>
      <protection locked="0"/>
    </xf>
    <xf numFmtId="176" fontId="59" fillId="17" borderId="23" xfId="0" applyNumberFormat="1" applyFont="1" applyFill="1" applyBorder="1" applyAlignment="1" applyProtection="1">
      <alignment vertical="center" wrapText="1"/>
      <protection locked="0"/>
    </xf>
    <xf numFmtId="0" fontId="59" fillId="17" borderId="22" xfId="0" applyFont="1" applyFill="1" applyBorder="1" applyAlignment="1" applyProtection="1">
      <alignment vertical="center" wrapText="1"/>
      <protection locked="0"/>
    </xf>
    <xf numFmtId="0" fontId="59" fillId="17" borderId="22" xfId="0" applyFont="1" applyFill="1" applyBorder="1" applyAlignment="1" applyProtection="1">
      <alignment horizontal="center" vertical="center" wrapText="1"/>
      <protection locked="0"/>
    </xf>
    <xf numFmtId="176" fontId="59" fillId="0" borderId="23" xfId="0" applyNumberFormat="1" applyFont="1" applyBorder="1" applyAlignment="1">
      <alignment vertical="center"/>
    </xf>
    <xf numFmtId="0" fontId="59" fillId="17" borderId="0" xfId="0" applyFont="1" applyFill="1" applyAlignment="1" applyProtection="1">
      <alignment horizontal="left" vertical="center" wrapText="1"/>
      <protection locked="0"/>
    </xf>
    <xf numFmtId="0" fontId="59" fillId="17" borderId="12" xfId="0" applyFont="1" applyFill="1" applyBorder="1" applyAlignment="1" applyProtection="1">
      <alignment horizontal="center" vertical="center"/>
      <protection locked="0"/>
    </xf>
    <xf numFmtId="17" fontId="59" fillId="17" borderId="4" xfId="0" applyNumberFormat="1" applyFont="1" applyFill="1" applyBorder="1" applyAlignment="1" applyProtection="1">
      <alignment horizontal="center" vertical="center" wrapText="1"/>
      <protection locked="0"/>
    </xf>
    <xf numFmtId="0" fontId="59" fillId="0" borderId="4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14" fontId="60" fillId="0" borderId="6" xfId="0" applyNumberFormat="1" applyFont="1" applyBorder="1" applyAlignment="1">
      <alignment horizontal="center" vertical="center"/>
    </xf>
    <xf numFmtId="177" fontId="59" fillId="17" borderId="22" xfId="0" applyNumberFormat="1" applyFont="1" applyFill="1" applyBorder="1" applyAlignment="1" applyProtection="1">
      <alignment vertical="center" wrapText="1"/>
      <protection locked="0"/>
    </xf>
    <xf numFmtId="0" fontId="59" fillId="17" borderId="21" xfId="0" applyFont="1" applyFill="1" applyBorder="1" applyAlignment="1" applyProtection="1">
      <alignment horizontal="center" vertical="center" wrapText="1"/>
      <protection locked="0"/>
    </xf>
    <xf numFmtId="0" fontId="59" fillId="17" borderId="24" xfId="0" applyFont="1" applyFill="1" applyBorder="1" applyAlignment="1" applyProtection="1">
      <alignment horizontal="center" vertical="center" wrapText="1"/>
      <protection locked="0"/>
    </xf>
    <xf numFmtId="0" fontId="59" fillId="17" borderId="13" xfId="0" applyFont="1" applyFill="1" applyBorder="1" applyAlignment="1" applyProtection="1">
      <alignment vertical="center" wrapText="1"/>
      <protection locked="0"/>
    </xf>
    <xf numFmtId="176" fontId="59" fillId="0" borderId="13" xfId="0" applyNumberFormat="1" applyFont="1" applyBorder="1" applyAlignment="1">
      <alignment horizontal="center" vertical="center"/>
    </xf>
    <xf numFmtId="176" fontId="59" fillId="0" borderId="22" xfId="0" applyNumberFormat="1" applyFont="1" applyBorder="1" applyAlignment="1">
      <alignment horizontal="center" vertical="center"/>
    </xf>
    <xf numFmtId="176" fontId="59" fillId="0" borderId="22" xfId="0" quotePrefix="1" applyNumberFormat="1" applyFont="1" applyBorder="1" applyAlignment="1">
      <alignment horizontal="center" vertical="center"/>
    </xf>
    <xf numFmtId="176" fontId="59" fillId="0" borderId="23" xfId="0" quotePrefix="1" applyNumberFormat="1" applyFont="1" applyBorder="1" applyAlignment="1">
      <alignment horizontal="center" vertical="center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176" fontId="59" fillId="17" borderId="23" xfId="0" applyNumberFormat="1" applyFont="1" applyFill="1" applyBorder="1" applyAlignment="1" applyProtection="1">
      <alignment horizontal="center" vertical="center" wrapText="1"/>
      <protection locked="0"/>
    </xf>
    <xf numFmtId="176" fontId="30" fillId="0" borderId="0" xfId="0" applyNumberFormat="1" applyFont="1"/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10" fontId="55" fillId="15" borderId="4" xfId="0" applyNumberFormat="1" applyFont="1" applyFill="1" applyBorder="1" applyAlignment="1">
      <alignment horizontal="center" vertical="center"/>
    </xf>
    <xf numFmtId="0" fontId="28" fillId="15" borderId="11" xfId="0" applyFont="1" applyFill="1" applyBorder="1"/>
    <xf numFmtId="0" fontId="28" fillId="15" borderId="0" xfId="0" applyFont="1" applyFill="1"/>
    <xf numFmtId="0" fontId="28" fillId="15" borderId="10" xfId="0" applyFont="1" applyFill="1" applyBorder="1"/>
    <xf numFmtId="0" fontId="35" fillId="15" borderId="9" xfId="0" applyFont="1" applyFill="1" applyBorder="1" applyAlignment="1">
      <alignment horizontal="center" vertical="center"/>
    </xf>
    <xf numFmtId="0" fontId="29" fillId="15" borderId="0" xfId="0" applyFont="1" applyFill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28" fillId="15" borderId="9" xfId="0" applyFont="1" applyFill="1" applyBorder="1"/>
    <xf numFmtId="0" fontId="28" fillId="15" borderId="14" xfId="0" applyFont="1" applyFill="1" applyBorder="1"/>
    <xf numFmtId="0" fontId="28" fillId="15" borderId="15" xfId="0" applyFont="1" applyFill="1" applyBorder="1"/>
    <xf numFmtId="175" fontId="30" fillId="0" borderId="0" xfId="0" applyNumberFormat="1" applyFont="1"/>
    <xf numFmtId="0" fontId="29" fillId="0" borderId="8" xfId="3" applyFont="1" applyBorder="1" applyAlignment="1">
      <alignment horizontal="center" vertical="center"/>
    </xf>
    <xf numFmtId="0" fontId="41" fillId="13" borderId="4" xfId="3" applyFont="1" applyFill="1" applyBorder="1" applyAlignment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10" fontId="55" fillId="15" borderId="4" xfId="1" applyNumberFormat="1" applyFont="1" applyFill="1" applyBorder="1" applyAlignment="1">
      <alignment horizontal="center" vertical="center"/>
    </xf>
    <xf numFmtId="0" fontId="42" fillId="13" borderId="10" xfId="3" applyFont="1" applyFill="1" applyBorder="1"/>
    <xf numFmtId="0" fontId="42" fillId="13" borderId="15" xfId="3" applyFont="1" applyFill="1" applyBorder="1"/>
    <xf numFmtId="0" fontId="42" fillId="13" borderId="3" xfId="3" applyFont="1" applyFill="1" applyBorder="1"/>
    <xf numFmtId="0" fontId="42" fillId="13" borderId="8" xfId="3" applyFont="1" applyFill="1" applyBorder="1"/>
    <xf numFmtId="0" fontId="42" fillId="13" borderId="8" xfId="3" applyFont="1" applyFill="1" applyBorder="1" applyAlignment="1">
      <alignment wrapText="1"/>
    </xf>
    <xf numFmtId="0" fontId="29" fillId="13" borderId="14" xfId="3" applyFont="1" applyFill="1" applyBorder="1" applyAlignment="1">
      <alignment horizontal="center" vertical="center"/>
    </xf>
    <xf numFmtId="174" fontId="29" fillId="13" borderId="15" xfId="3" applyNumberFormat="1" applyFont="1" applyFill="1" applyBorder="1" applyAlignment="1">
      <alignment horizontal="center" vertical="center"/>
    </xf>
    <xf numFmtId="175" fontId="42" fillId="13" borderId="0" xfId="3" applyNumberFormat="1" applyFont="1" applyFill="1" applyAlignment="1">
      <alignment vertical="center"/>
    </xf>
    <xf numFmtId="0" fontId="3" fillId="0" borderId="0" xfId="67"/>
    <xf numFmtId="0" fontId="3" fillId="0" borderId="11" xfId="67" applyBorder="1"/>
    <xf numFmtId="0" fontId="3" fillId="0" borderId="10" xfId="67" applyBorder="1"/>
    <xf numFmtId="9" fontId="65" fillId="19" borderId="29" xfId="67" applyNumberFormat="1" applyFont="1" applyFill="1" applyBorder="1" applyAlignment="1">
      <alignment horizontal="center" vertical="center" wrapText="1"/>
    </xf>
    <xf numFmtId="0" fontId="65" fillId="19" borderId="29" xfId="67" applyFont="1" applyFill="1" applyBorder="1" applyAlignment="1">
      <alignment horizontal="center" vertical="center" wrapText="1"/>
    </xf>
    <xf numFmtId="10" fontId="4" fillId="0" borderId="28" xfId="67" applyNumberFormat="1" applyFont="1" applyBorder="1" applyAlignment="1">
      <alignment horizontal="left" vertical="center" wrapText="1"/>
    </xf>
    <xf numFmtId="10" fontId="61" fillId="0" borderId="26" xfId="67" applyNumberFormat="1" applyFont="1" applyBorder="1" applyAlignment="1">
      <alignment horizontal="center" vertical="center"/>
    </xf>
    <xf numFmtId="9" fontId="4" fillId="0" borderId="29" xfId="70" applyFont="1" applyBorder="1" applyAlignment="1">
      <alignment horizontal="center" vertical="center"/>
    </xf>
    <xf numFmtId="178" fontId="4" fillId="0" borderId="35" xfId="70" applyNumberFormat="1" applyFont="1" applyBorder="1" applyAlignment="1">
      <alignment horizontal="center" vertical="center"/>
    </xf>
    <xf numFmtId="10" fontId="4" fillId="0" borderId="29" xfId="70" applyNumberFormat="1" applyFont="1" applyBorder="1" applyAlignment="1">
      <alignment horizontal="center" vertical="center"/>
    </xf>
    <xf numFmtId="10" fontId="4" fillId="0" borderId="29" xfId="70" applyNumberFormat="1" applyFont="1" applyFill="1" applyBorder="1" applyAlignment="1">
      <alignment horizontal="center" vertical="center"/>
    </xf>
    <xf numFmtId="10" fontId="4" fillId="0" borderId="29" xfId="67" applyNumberFormat="1" applyFont="1" applyBorder="1" applyAlignment="1">
      <alignment horizontal="center" vertical="center"/>
    </xf>
    <xf numFmtId="10" fontId="4" fillId="0" borderId="26" xfId="67" applyNumberFormat="1" applyFont="1" applyBorder="1" applyAlignment="1">
      <alignment horizontal="center" vertical="center"/>
    </xf>
    <xf numFmtId="10" fontId="61" fillId="0" borderId="29" xfId="70" applyNumberFormat="1" applyFont="1" applyBorder="1" applyAlignment="1">
      <alignment horizontal="center" vertical="center"/>
    </xf>
    <xf numFmtId="178" fontId="61" fillId="0" borderId="35" xfId="70" applyNumberFormat="1" applyFont="1" applyBorder="1" applyAlignment="1">
      <alignment horizontal="center" vertical="center"/>
    </xf>
    <xf numFmtId="10" fontId="4" fillId="20" borderId="29" xfId="70" applyNumberFormat="1" applyFont="1" applyFill="1" applyBorder="1" applyAlignment="1">
      <alignment horizontal="center" vertical="center"/>
    </xf>
    <xf numFmtId="10" fontId="4" fillId="0" borderId="29" xfId="1" applyNumberFormat="1" applyFont="1" applyBorder="1" applyAlignment="1">
      <alignment horizontal="center" vertical="center"/>
    </xf>
    <xf numFmtId="10" fontId="69" fillId="0" borderId="29" xfId="70" applyNumberFormat="1" applyFont="1" applyBorder="1" applyAlignment="1">
      <alignment horizontal="center" vertical="center"/>
    </xf>
    <xf numFmtId="0" fontId="28" fillId="0" borderId="11" xfId="67" applyFont="1" applyBorder="1" applyAlignment="1">
      <alignment horizontal="right"/>
    </xf>
    <xf numFmtId="14" fontId="28" fillId="0" borderId="0" xfId="67" applyNumberFormat="1" applyFont="1"/>
    <xf numFmtId="0" fontId="28" fillId="0" borderId="0" xfId="67" applyFont="1"/>
    <xf numFmtId="0" fontId="28" fillId="0" borderId="0" xfId="67" applyFont="1" applyAlignment="1">
      <alignment horizontal="right"/>
    </xf>
    <xf numFmtId="16" fontId="28" fillId="0" borderId="0" xfId="67" applyNumberFormat="1" applyFont="1"/>
    <xf numFmtId="0" fontId="28" fillId="0" borderId="10" xfId="67" applyFont="1" applyBorder="1"/>
    <xf numFmtId="0" fontId="28" fillId="0" borderId="11" xfId="67" applyFont="1" applyBorder="1"/>
    <xf numFmtId="0" fontId="28" fillId="0" borderId="0" xfId="67" applyFont="1" applyAlignment="1">
      <alignment horizontal="center"/>
    </xf>
    <xf numFmtId="0" fontId="28" fillId="0" borderId="14" xfId="67" applyFont="1" applyBorder="1"/>
    <xf numFmtId="0" fontId="28" fillId="0" borderId="9" xfId="67" applyFont="1" applyBorder="1"/>
    <xf numFmtId="0" fontId="28" fillId="0" borderId="15" xfId="67" applyFont="1" applyBorder="1"/>
    <xf numFmtId="0" fontId="32" fillId="0" borderId="0" xfId="6" applyFont="1" applyAlignment="1">
      <alignment vertical="center"/>
    </xf>
    <xf numFmtId="0" fontId="32" fillId="15" borderId="0" xfId="6" applyFont="1" applyFill="1" applyAlignment="1">
      <alignment vertical="center"/>
    </xf>
    <xf numFmtId="4" fontId="70" fillId="0" borderId="47" xfId="0" applyNumberFormat="1" applyFont="1" applyBorder="1" applyAlignment="1">
      <alignment horizontal="center" vertical="center" wrapText="1"/>
    </xf>
    <xf numFmtId="4" fontId="70" fillId="0" borderId="4" xfId="0" applyNumberFormat="1" applyFont="1" applyBorder="1" applyAlignment="1">
      <alignment horizontal="center" vertical="center" wrapText="1"/>
    </xf>
    <xf numFmtId="4" fontId="70" fillId="0" borderId="15" xfId="0" applyNumberFormat="1" applyFont="1" applyBorder="1" applyAlignment="1">
      <alignment horizontal="center" vertical="center" wrapText="1"/>
    </xf>
    <xf numFmtId="0" fontId="72" fillId="15" borderId="0" xfId="6" applyFont="1" applyFill="1" applyAlignment="1">
      <alignment vertical="center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32" fillId="0" borderId="9" xfId="3" applyFont="1" applyBorder="1" applyAlignment="1">
      <alignment horizontal="center" vertical="center" wrapText="1"/>
    </xf>
    <xf numFmtId="4" fontId="28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74" fillId="0" borderId="4" xfId="0" applyFont="1" applyBorder="1" applyAlignment="1">
      <alignment horizontal="center" vertical="center" wrapText="1"/>
    </xf>
    <xf numFmtId="0" fontId="74" fillId="0" borderId="4" xfId="0" applyFont="1" applyBorder="1" applyAlignment="1">
      <alignment horizontal="left" vertical="center" wrapText="1"/>
    </xf>
    <xf numFmtId="175" fontId="74" fillId="0" borderId="4" xfId="0" applyNumberFormat="1" applyFont="1" applyBorder="1" applyAlignment="1">
      <alignment horizontal="center" vertical="center" wrapText="1"/>
    </xf>
    <xf numFmtId="0" fontId="73" fillId="0" borderId="0" xfId="0" applyFont="1"/>
    <xf numFmtId="4" fontId="28" fillId="2" borderId="4" xfId="3" applyNumberFormat="1" applyFont="1" applyFill="1" applyBorder="1" applyAlignment="1" applyProtection="1">
      <alignment horizontal="center" vertical="center" wrapText="1"/>
      <protection locked="0"/>
    </xf>
    <xf numFmtId="4" fontId="76" fillId="0" borderId="47" xfId="0" applyNumberFormat="1" applyFont="1" applyBorder="1" applyAlignment="1">
      <alignment horizontal="center" vertical="center" wrapText="1"/>
    </xf>
    <xf numFmtId="4" fontId="76" fillId="0" borderId="4" xfId="0" applyNumberFormat="1" applyFont="1" applyBorder="1" applyAlignment="1">
      <alignment horizontal="center" vertical="center" wrapText="1"/>
    </xf>
    <xf numFmtId="179" fontId="76" fillId="15" borderId="4" xfId="2" applyNumberFormat="1" applyFont="1" applyFill="1" applyBorder="1" applyAlignment="1">
      <alignment horizontal="center" vertical="center"/>
    </xf>
    <xf numFmtId="4" fontId="77" fillId="0" borderId="4" xfId="0" applyNumberFormat="1" applyFont="1" applyBorder="1" applyAlignment="1">
      <alignment horizontal="center" vertical="center" wrapText="1"/>
    </xf>
    <xf numFmtId="4" fontId="77" fillId="0" borderId="15" xfId="0" applyNumberFormat="1" applyFont="1" applyBorder="1" applyAlignment="1">
      <alignment horizontal="center" vertical="center" wrapText="1"/>
    </xf>
    <xf numFmtId="0" fontId="72" fillId="15" borderId="10" xfId="6" applyFont="1" applyFill="1" applyBorder="1" applyAlignment="1">
      <alignment vertical="center"/>
    </xf>
    <xf numFmtId="4" fontId="28" fillId="2" borderId="48" xfId="3" applyNumberFormat="1" applyFont="1" applyFill="1" applyBorder="1" applyAlignment="1" applyProtection="1">
      <alignment horizontal="center" vertical="center" wrapText="1"/>
      <protection locked="0"/>
    </xf>
    <xf numFmtId="4" fontId="28" fillId="15" borderId="10" xfId="3" applyNumberFormat="1" applyFont="1" applyFill="1" applyBorder="1" applyAlignment="1" applyProtection="1">
      <alignment horizontal="center" vertical="center" wrapText="1"/>
      <protection locked="0"/>
    </xf>
    <xf numFmtId="4" fontId="73" fillId="0" borderId="0" xfId="3" applyNumberFormat="1" applyFont="1" applyAlignment="1" applyProtection="1">
      <alignment horizontal="center" vertical="center" wrapText="1"/>
      <protection locked="0"/>
    </xf>
    <xf numFmtId="4" fontId="76" fillId="0" borderId="11" xfId="0" applyNumberFormat="1" applyFont="1" applyBorder="1" applyAlignment="1">
      <alignment horizontal="center" vertical="center" wrapText="1"/>
    </xf>
    <xf numFmtId="4" fontId="76" fillId="0" borderId="0" xfId="0" applyNumberFormat="1" applyFont="1" applyAlignment="1">
      <alignment horizontal="center" vertical="center" wrapText="1"/>
    </xf>
    <xf numFmtId="179" fontId="76" fillId="15" borderId="0" xfId="2" applyNumberFormat="1" applyFont="1" applyFill="1" applyBorder="1" applyAlignment="1">
      <alignment horizontal="center" vertical="center"/>
    </xf>
    <xf numFmtId="180" fontId="71" fillId="0" borderId="0" xfId="2" applyNumberFormat="1" applyFont="1" applyFill="1" applyBorder="1" applyAlignment="1">
      <alignment horizontal="center" vertical="center"/>
    </xf>
    <xf numFmtId="180" fontId="76" fillId="14" borderId="4" xfId="2" applyNumberFormat="1" applyFont="1" applyFill="1" applyBorder="1" applyAlignment="1">
      <alignment horizontal="center" vertical="center"/>
    </xf>
    <xf numFmtId="4" fontId="32" fillId="0" borderId="0" xfId="3" applyNumberFormat="1" applyFont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vertical="center" wrapText="1"/>
      <protection locked="0"/>
    </xf>
    <xf numFmtId="0" fontId="32" fillId="0" borderId="0" xfId="3" applyFont="1" applyAlignment="1" applyProtection="1">
      <alignment vertical="center" wrapText="1"/>
      <protection locked="0"/>
    </xf>
    <xf numFmtId="0" fontId="32" fillId="0" borderId="10" xfId="3" applyFont="1" applyBorder="1" applyAlignment="1" applyProtection="1">
      <alignment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4" fontId="71" fillId="0" borderId="4" xfId="0" applyNumberFormat="1" applyFont="1" applyBorder="1" applyAlignment="1">
      <alignment horizontal="center" vertical="center" wrapText="1"/>
    </xf>
    <xf numFmtId="4" fontId="71" fillId="0" borderId="47" xfId="0" applyNumberFormat="1" applyFont="1" applyBorder="1" applyAlignment="1">
      <alignment horizontal="center" vertical="center" wrapText="1"/>
    </xf>
    <xf numFmtId="179" fontId="71" fillId="15" borderId="4" xfId="2" applyNumberFormat="1" applyFont="1" applyFill="1" applyBorder="1" applyAlignment="1">
      <alignment horizontal="center" vertical="center"/>
    </xf>
    <xf numFmtId="0" fontId="78" fillId="15" borderId="10" xfId="6" applyFont="1" applyFill="1" applyBorder="1" applyAlignment="1">
      <alignment vertical="center"/>
    </xf>
    <xf numFmtId="0" fontId="78" fillId="15" borderId="0" xfId="6" applyFont="1" applyFill="1" applyAlignment="1">
      <alignment vertical="center"/>
    </xf>
    <xf numFmtId="0" fontId="73" fillId="0" borderId="0" xfId="6" applyFont="1" applyAlignment="1">
      <alignment vertical="center"/>
    </xf>
    <xf numFmtId="4" fontId="73" fillId="0" borderId="4" xfId="3" applyNumberFormat="1" applyFont="1" applyBorder="1" applyAlignment="1" applyProtection="1">
      <alignment horizontal="center" vertical="center" wrapText="1"/>
      <protection locked="0"/>
    </xf>
    <xf numFmtId="4" fontId="73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73" fillId="15" borderId="0" xfId="6" applyFont="1" applyFill="1" applyAlignment="1">
      <alignment vertical="center"/>
    </xf>
    <xf numFmtId="0" fontId="73" fillId="0" borderId="10" xfId="3" applyFont="1" applyBorder="1" applyAlignment="1" applyProtection="1">
      <alignment vertical="center" wrapText="1"/>
      <protection locked="0"/>
    </xf>
    <xf numFmtId="0" fontId="73" fillId="0" borderId="0" xfId="3" applyFont="1" applyAlignment="1" applyProtection="1">
      <alignment vertical="center" wrapText="1"/>
      <protection locked="0"/>
    </xf>
    <xf numFmtId="0" fontId="79" fillId="15" borderId="10" xfId="6" applyFont="1" applyFill="1" applyBorder="1" applyAlignment="1">
      <alignment vertical="center"/>
    </xf>
    <xf numFmtId="0" fontId="79" fillId="15" borderId="0" xfId="6" applyFont="1" applyFill="1" applyAlignment="1">
      <alignment vertical="center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29" fillId="16" borderId="10" xfId="3" applyFont="1" applyFill="1" applyBorder="1" applyAlignment="1" applyProtection="1">
      <alignment horizontal="center" vertical="center" wrapText="1"/>
      <protection locked="0"/>
    </xf>
    <xf numFmtId="4" fontId="28" fillId="21" borderId="10" xfId="3" applyNumberFormat="1" applyFont="1" applyFill="1" applyBorder="1" applyAlignment="1" applyProtection="1">
      <alignment horizontal="center" vertical="center" wrapText="1"/>
      <protection locked="0"/>
    </xf>
    <xf numFmtId="4" fontId="28" fillId="14" borderId="0" xfId="3" applyNumberFormat="1" applyFont="1" applyFill="1" applyAlignment="1" applyProtection="1">
      <alignment horizontal="center" vertical="center" wrapText="1"/>
      <protection locked="0"/>
    </xf>
    <xf numFmtId="0" fontId="28" fillId="14" borderId="0" xfId="3" applyFont="1" applyFill="1" applyAlignment="1" applyProtection="1">
      <alignment horizontal="center" vertical="center" wrapText="1"/>
      <protection locked="0"/>
    </xf>
    <xf numFmtId="4" fontId="28" fillId="21" borderId="0" xfId="3" applyNumberFormat="1" applyFont="1" applyFill="1" applyAlignment="1" applyProtection="1">
      <alignment horizontal="center" vertical="center" wrapText="1"/>
      <protection locked="0"/>
    </xf>
    <xf numFmtId="1" fontId="28" fillId="5" borderId="11" xfId="3" applyNumberFormat="1" applyFont="1" applyFill="1" applyBorder="1" applyAlignment="1" applyProtection="1">
      <alignment horizontal="center" vertical="center" wrapText="1"/>
      <protection locked="0"/>
    </xf>
    <xf numFmtId="43" fontId="28" fillId="0" borderId="11" xfId="3" applyNumberFormat="1" applyFont="1" applyBorder="1" applyAlignment="1" applyProtection="1">
      <alignment horizontal="center" vertical="center"/>
      <protection locked="0"/>
    </xf>
    <xf numFmtId="4" fontId="28" fillId="14" borderId="0" xfId="8" applyNumberFormat="1" applyFont="1" applyFill="1" applyBorder="1" applyAlignment="1" applyProtection="1">
      <alignment horizontal="center" vertical="center"/>
      <protection hidden="1"/>
    </xf>
    <xf numFmtId="165" fontId="28" fillId="14" borderId="0" xfId="8" applyNumberFormat="1" applyFont="1" applyFill="1" applyBorder="1" applyAlignment="1">
      <alignment horizontal="center" vertical="center"/>
    </xf>
    <xf numFmtId="0" fontId="28" fillId="2" borderId="0" xfId="3" applyFont="1" applyFill="1" applyAlignment="1" applyProtection="1">
      <alignment horizontal="center" vertical="center" wrapText="1"/>
      <protection locked="0"/>
    </xf>
    <xf numFmtId="4" fontId="28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28" fillId="0" borderId="11" xfId="6" applyFont="1" applyBorder="1" applyAlignment="1">
      <alignment vertical="center"/>
    </xf>
    <xf numFmtId="0" fontId="28" fillId="0" borderId="13" xfId="3" applyFont="1" applyBorder="1" applyAlignment="1" applyProtection="1">
      <alignment horizontal="center" vertical="center" wrapText="1"/>
      <protection locked="0"/>
    </xf>
    <xf numFmtId="4" fontId="28" fillId="21" borderId="13" xfId="3" applyNumberFormat="1" applyFont="1" applyFill="1" applyBorder="1" applyAlignment="1" applyProtection="1">
      <alignment horizontal="center" vertical="center" wrapText="1"/>
      <protection locked="0"/>
    </xf>
    <xf numFmtId="181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4" xfId="3" applyFont="1" applyBorder="1" applyAlignment="1" applyProtection="1">
      <alignment horizontal="center" vertical="center" wrapText="1"/>
      <protection locked="0"/>
    </xf>
    <xf numFmtId="4" fontId="28" fillId="21" borderId="52" xfId="3" applyNumberFormat="1" applyFont="1" applyFill="1" applyBorder="1" applyAlignment="1" applyProtection="1">
      <alignment horizontal="center" vertical="center" wrapText="1"/>
      <protection locked="0"/>
    </xf>
    <xf numFmtId="4" fontId="28" fillId="21" borderId="56" xfId="3" applyNumberFormat="1" applyFont="1" applyFill="1" applyBorder="1" applyAlignment="1" applyProtection="1">
      <alignment horizontal="center" vertical="center" wrapText="1"/>
      <protection locked="0"/>
    </xf>
    <xf numFmtId="4" fontId="28" fillId="0" borderId="13" xfId="3" applyNumberFormat="1" applyFont="1" applyBorder="1" applyAlignment="1" applyProtection="1">
      <alignment horizontal="center" vertical="center" wrapText="1"/>
      <protection locked="0"/>
    </xf>
    <xf numFmtId="4" fontId="28" fillId="14" borderId="60" xfId="3" applyNumberFormat="1" applyFont="1" applyFill="1" applyBorder="1" applyAlignment="1" applyProtection="1">
      <alignment horizontal="center" vertical="center" wrapText="1"/>
      <protection locked="0"/>
    </xf>
    <xf numFmtId="4" fontId="28" fillId="2" borderId="0" xfId="3" applyNumberFormat="1" applyFont="1" applyFill="1" applyAlignment="1" applyProtection="1">
      <alignment horizontal="center" vertical="center" wrapText="1"/>
      <protection locked="0"/>
    </xf>
    <xf numFmtId="4" fontId="28" fillId="15" borderId="0" xfId="6" applyNumberFormat="1" applyFont="1" applyFill="1" applyAlignment="1">
      <alignment vertical="center"/>
    </xf>
    <xf numFmtId="4" fontId="28" fillId="0" borderId="0" xfId="6" applyNumberFormat="1" applyFont="1" applyAlignment="1">
      <alignment vertical="center"/>
    </xf>
    <xf numFmtId="10" fontId="42" fillId="13" borderId="0" xfId="3" applyNumberFormat="1" applyFont="1" applyFill="1" applyAlignment="1">
      <alignment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28" fillId="15" borderId="5" xfId="0" applyFont="1" applyFill="1" applyBorder="1" applyAlignment="1">
      <alignment horizontal="left" vertical="center" wrapText="1"/>
    </xf>
    <xf numFmtId="0" fontId="28" fillId="15" borderId="1" xfId="0" applyFont="1" applyFill="1" applyBorder="1" applyAlignment="1">
      <alignment horizontal="left" vertical="center" wrapText="1"/>
    </xf>
    <xf numFmtId="0" fontId="28" fillId="15" borderId="6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0" fontId="53" fillId="15" borderId="5" xfId="0" applyFont="1" applyFill="1" applyBorder="1" applyAlignment="1">
      <alignment horizontal="left" vertical="center" wrapText="1"/>
    </xf>
    <xf numFmtId="0" fontId="53" fillId="15" borderId="1" xfId="0" applyFont="1" applyFill="1" applyBorder="1" applyAlignment="1">
      <alignment horizontal="left" vertical="center" wrapText="1"/>
    </xf>
    <xf numFmtId="0" fontId="53" fillId="15" borderId="6" xfId="0" applyFont="1" applyFill="1" applyBorder="1" applyAlignment="1">
      <alignment horizontal="left" vertical="center" wrapText="1"/>
    </xf>
    <xf numFmtId="0" fontId="44" fillId="0" borderId="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14" fontId="40" fillId="0" borderId="1" xfId="0" applyNumberFormat="1" applyFont="1" applyBorder="1" applyAlignment="1">
      <alignment horizontal="center" vertical="center"/>
    </xf>
    <xf numFmtId="14" fontId="40" fillId="0" borderId="6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7" fillId="0" borderId="5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2" fontId="40" fillId="0" borderId="1" xfId="0" applyNumberFormat="1" applyFont="1" applyBorder="1" applyAlignment="1">
      <alignment horizontal="center" vertical="center"/>
    </xf>
    <xf numFmtId="2" fontId="40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75" fillId="2" borderId="11" xfId="3" applyFont="1" applyFill="1" applyBorder="1" applyAlignment="1" applyProtection="1">
      <alignment horizontal="center" vertical="center" wrapText="1"/>
      <protection locked="0"/>
    </xf>
    <xf numFmtId="0" fontId="75" fillId="2" borderId="0" xfId="3" applyFont="1" applyFill="1" applyAlignment="1" applyProtection="1">
      <alignment horizontal="center" vertical="center" wrapText="1"/>
      <protection locked="0"/>
    </xf>
    <xf numFmtId="0" fontId="75" fillId="2" borderId="10" xfId="3" applyFont="1" applyFill="1" applyBorder="1" applyAlignment="1" applyProtection="1">
      <alignment horizontal="center" vertical="center" wrapText="1"/>
      <protection locked="0"/>
    </xf>
    <xf numFmtId="0" fontId="73" fillId="15" borderId="11" xfId="3" applyFont="1" applyFill="1" applyBorder="1" applyAlignment="1" applyProtection="1">
      <alignment horizontal="center" vertical="center" wrapText="1"/>
      <protection locked="0"/>
    </xf>
    <xf numFmtId="0" fontId="73" fillId="15" borderId="0" xfId="3" applyFont="1" applyFill="1" applyAlignment="1" applyProtection="1">
      <alignment horizontal="center" vertical="center" wrapText="1"/>
      <protection locked="0"/>
    </xf>
    <xf numFmtId="0" fontId="73" fillId="15" borderId="10" xfId="3" applyFont="1" applyFill="1" applyBorder="1" applyAlignment="1" applyProtection="1">
      <alignment horizontal="center" vertical="center" wrapText="1"/>
      <protection locked="0"/>
    </xf>
    <xf numFmtId="0" fontId="29" fillId="2" borderId="11" xfId="3" applyFont="1" applyFill="1" applyBorder="1" applyAlignment="1" applyProtection="1">
      <alignment horizontal="center" vertical="center" wrapText="1"/>
      <protection locked="0"/>
    </xf>
    <xf numFmtId="0" fontId="29" fillId="2" borderId="0" xfId="3" applyFont="1" applyFill="1" applyAlignment="1" applyProtection="1">
      <alignment horizontal="center" vertical="center" wrapText="1"/>
      <protection locked="0"/>
    </xf>
    <xf numFmtId="0" fontId="29" fillId="2" borderId="10" xfId="3" applyFont="1" applyFill="1" applyBorder="1" applyAlignment="1" applyProtection="1">
      <alignment horizontal="center" vertical="center" wrapText="1"/>
      <protection locked="0"/>
    </xf>
    <xf numFmtId="4" fontId="77" fillId="0" borderId="5" xfId="0" applyNumberFormat="1" applyFont="1" applyBorder="1" applyAlignment="1">
      <alignment horizontal="center" vertical="center" wrapText="1"/>
    </xf>
    <xf numFmtId="4" fontId="77" fillId="0" borderId="6" xfId="0" applyNumberFormat="1" applyFont="1" applyBorder="1" applyAlignment="1">
      <alignment horizontal="center" vertical="center" wrapText="1"/>
    </xf>
    <xf numFmtId="4" fontId="77" fillId="0" borderId="13" xfId="0" applyNumberFormat="1" applyFont="1" applyBorder="1" applyAlignment="1">
      <alignment horizontal="center" vertical="center" wrapText="1"/>
    </xf>
    <xf numFmtId="4" fontId="77" fillId="0" borderId="12" xfId="0" applyNumberFormat="1" applyFont="1" applyBorder="1" applyAlignment="1">
      <alignment horizontal="center" vertical="center" wrapText="1"/>
    </xf>
    <xf numFmtId="165" fontId="28" fillId="14" borderId="11" xfId="8" applyNumberFormat="1" applyFont="1" applyFill="1" applyBorder="1" applyAlignment="1">
      <alignment horizontal="center" vertical="center" wrapText="1"/>
    </xf>
    <xf numFmtId="165" fontId="28" fillId="14" borderId="10" xfId="8" applyNumberFormat="1" applyFont="1" applyFill="1" applyBorder="1" applyAlignment="1">
      <alignment horizontal="center" vertical="center" wrapText="1"/>
    </xf>
    <xf numFmtId="4" fontId="70" fillId="0" borderId="46" xfId="0" applyNumberFormat="1" applyFont="1" applyBorder="1" applyAlignment="1">
      <alignment horizontal="center" vertical="center" wrapText="1"/>
    </xf>
    <xf numFmtId="4" fontId="70" fillId="0" borderId="6" xfId="0" applyNumberFormat="1" applyFont="1" applyBorder="1" applyAlignment="1">
      <alignment horizontal="center" vertical="center" wrapText="1"/>
    </xf>
    <xf numFmtId="4" fontId="70" fillId="0" borderId="5" xfId="0" applyNumberFormat="1" applyFont="1" applyBorder="1" applyAlignment="1">
      <alignment horizontal="center" vertical="center" wrapText="1"/>
    </xf>
    <xf numFmtId="0" fontId="32" fillId="0" borderId="0" xfId="3" applyFont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center" vertical="center" wrapText="1"/>
      <protection locked="0"/>
    </xf>
    <xf numFmtId="0" fontId="73" fillId="0" borderId="0" xfId="3" applyFont="1" applyAlignment="1" applyProtection="1">
      <alignment horizontal="center" vertical="center" wrapText="1"/>
      <protection locked="0"/>
    </xf>
    <xf numFmtId="0" fontId="29" fillId="5" borderId="0" xfId="3" applyFont="1" applyFill="1" applyAlignment="1" applyProtection="1">
      <alignment horizontal="left" vertical="center"/>
      <protection locked="0"/>
    </xf>
    <xf numFmtId="0" fontId="29" fillId="5" borderId="10" xfId="3" applyFont="1" applyFill="1" applyBorder="1" applyAlignment="1" applyProtection="1">
      <alignment horizontal="left" vertical="center"/>
      <protection locked="0"/>
    </xf>
    <xf numFmtId="0" fontId="28" fillId="4" borderId="0" xfId="3" applyFont="1" applyFill="1" applyAlignment="1" applyProtection="1">
      <alignment horizontal="left" vertical="center" wrapText="1"/>
      <protection locked="0"/>
    </xf>
    <xf numFmtId="0" fontId="28" fillId="4" borderId="10" xfId="3" applyFont="1" applyFill="1" applyBorder="1" applyAlignment="1" applyProtection="1">
      <alignment horizontal="left" vertical="center" wrapText="1"/>
      <protection locked="0"/>
    </xf>
    <xf numFmtId="4" fontId="70" fillId="0" borderId="13" xfId="0" applyNumberFormat="1" applyFont="1" applyBorder="1" applyAlignment="1">
      <alignment horizontal="center" vertical="center" wrapText="1"/>
    </xf>
    <xf numFmtId="4" fontId="70" fillId="0" borderId="12" xfId="0" applyNumberFormat="1" applyFont="1" applyBorder="1" applyAlignment="1">
      <alignment horizontal="center" vertical="center" wrapText="1"/>
    </xf>
    <xf numFmtId="180" fontId="71" fillId="14" borderId="13" xfId="2" applyNumberFormat="1" applyFont="1" applyFill="1" applyBorder="1" applyAlignment="1">
      <alignment horizontal="center" vertical="center"/>
    </xf>
    <xf numFmtId="180" fontId="71" fillId="14" borderId="48" xfId="2" applyNumberFormat="1" applyFont="1" applyFill="1" applyBorder="1" applyAlignment="1">
      <alignment horizontal="center" vertical="center"/>
    </xf>
    <xf numFmtId="180" fontId="71" fillId="14" borderId="4" xfId="2" applyNumberFormat="1" applyFont="1" applyFill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32" fillId="0" borderId="9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9" fillId="4" borderId="0" xfId="3" applyFont="1" applyFill="1" applyAlignment="1" applyProtection="1">
      <alignment horizontal="left" vertical="center"/>
      <protection locked="0"/>
    </xf>
    <xf numFmtId="0" fontId="29" fillId="4" borderId="10" xfId="3" applyFont="1" applyFill="1" applyBorder="1" applyAlignment="1" applyProtection="1">
      <alignment horizontal="left" vertical="center"/>
      <protection locked="0"/>
    </xf>
    <xf numFmtId="0" fontId="28" fillId="0" borderId="11" xfId="3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0" fontId="28" fillId="0" borderId="10" xfId="3" applyFont="1" applyBorder="1" applyAlignment="1" applyProtection="1">
      <alignment horizontal="center" vertical="center"/>
      <protection locked="0"/>
    </xf>
    <xf numFmtId="0" fontId="29" fillId="4" borderId="0" xfId="3" applyFont="1" applyFill="1" applyAlignment="1" applyProtection="1">
      <alignment horizontal="left" vertical="center" wrapText="1"/>
      <protection locked="0"/>
    </xf>
    <xf numFmtId="0" fontId="29" fillId="4" borderId="10" xfId="3" applyFont="1" applyFill="1" applyBorder="1" applyAlignment="1" applyProtection="1">
      <alignment horizontal="left" vertical="center" wrapText="1"/>
      <protection locked="0"/>
    </xf>
    <xf numFmtId="0" fontId="56" fillId="4" borderId="4" xfId="3" applyFont="1" applyFill="1" applyBorder="1" applyAlignment="1" applyProtection="1">
      <alignment horizontal="center" vertical="center" wrapText="1"/>
      <protection locked="0"/>
    </xf>
    <xf numFmtId="0" fontId="50" fillId="4" borderId="4" xfId="3" applyFont="1" applyFill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0" fontId="28" fillId="0" borderId="49" xfId="3" applyFont="1" applyBorder="1" applyAlignment="1" applyProtection="1">
      <alignment horizontal="center" vertical="center" wrapText="1"/>
      <protection locked="0"/>
    </xf>
    <xf numFmtId="0" fontId="28" fillId="0" borderId="50" xfId="3" applyFont="1" applyBorder="1" applyAlignment="1" applyProtection="1">
      <alignment horizontal="center" vertical="center" wrapText="1"/>
      <protection locked="0"/>
    </xf>
    <xf numFmtId="0" fontId="28" fillId="0" borderId="51" xfId="3" applyFont="1" applyBorder="1" applyAlignment="1" applyProtection="1">
      <alignment horizontal="center" vertical="center" wrapText="1"/>
      <protection locked="0"/>
    </xf>
    <xf numFmtId="4" fontId="28" fillId="0" borderId="53" xfId="3" applyNumberFormat="1" applyFont="1" applyBorder="1" applyAlignment="1" applyProtection="1">
      <alignment horizontal="center" vertical="center" wrapText="1"/>
      <protection locked="0"/>
    </xf>
    <xf numFmtId="4" fontId="28" fillId="0" borderId="54" xfId="3" applyNumberFormat="1" applyFont="1" applyBorder="1" applyAlignment="1" applyProtection="1">
      <alignment horizontal="center" vertical="center" wrapText="1"/>
      <protection locked="0"/>
    </xf>
    <xf numFmtId="4" fontId="28" fillId="0" borderId="55" xfId="3" applyNumberFormat="1" applyFont="1" applyBorder="1" applyAlignment="1" applyProtection="1">
      <alignment horizontal="center" vertical="center" wrapText="1"/>
      <protection locked="0"/>
    </xf>
    <xf numFmtId="0" fontId="28" fillId="0" borderId="57" xfId="3" applyFont="1" applyBorder="1" applyAlignment="1" applyProtection="1">
      <alignment horizontal="center" vertical="center" wrapText="1"/>
      <protection locked="0"/>
    </xf>
    <xf numFmtId="0" fontId="28" fillId="0" borderId="58" xfId="3" applyFont="1" applyBorder="1" applyAlignment="1" applyProtection="1">
      <alignment horizontal="center" vertical="center" wrapText="1"/>
      <protection locked="0"/>
    </xf>
    <xf numFmtId="0" fontId="28" fillId="0" borderId="59" xfId="3" applyFont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57" fillId="0" borderId="5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42" fillId="13" borderId="8" xfId="3" applyFont="1" applyFill="1" applyBorder="1" applyAlignment="1">
      <alignment horizontal="center" wrapText="1"/>
    </xf>
    <xf numFmtId="0" fontId="42" fillId="13" borderId="2" xfId="3" applyFont="1" applyFill="1" applyBorder="1" applyAlignment="1">
      <alignment horizontal="center" wrapText="1"/>
    </xf>
    <xf numFmtId="0" fontId="47" fillId="13" borderId="5" xfId="3" applyFont="1" applyFill="1" applyBorder="1" applyAlignment="1">
      <alignment horizontal="center"/>
    </xf>
    <xf numFmtId="0" fontId="47" fillId="13" borderId="1" xfId="3" applyFont="1" applyFill="1" applyBorder="1" applyAlignment="1">
      <alignment horizontal="center"/>
    </xf>
    <xf numFmtId="0" fontId="47" fillId="13" borderId="6" xfId="3" applyFont="1" applyFill="1" applyBorder="1" applyAlignment="1">
      <alignment horizontal="center"/>
    </xf>
    <xf numFmtId="0" fontId="29" fillId="13" borderId="5" xfId="3" applyFont="1" applyFill="1" applyBorder="1" applyAlignment="1">
      <alignment horizontal="center" vertical="center" wrapText="1"/>
    </xf>
    <xf numFmtId="0" fontId="29" fillId="13" borderId="1" xfId="3" applyFont="1" applyFill="1" applyBorder="1" applyAlignment="1">
      <alignment horizontal="center" vertical="center" wrapText="1"/>
    </xf>
    <xf numFmtId="0" fontId="29" fillId="13" borderId="6" xfId="3" applyFont="1" applyFill="1" applyBorder="1" applyAlignment="1">
      <alignment horizontal="center" vertical="center" wrapText="1"/>
    </xf>
    <xf numFmtId="0" fontId="28" fillId="13" borderId="5" xfId="3" applyFont="1" applyFill="1" applyBorder="1" applyAlignment="1">
      <alignment horizontal="center" vertical="center" wrapText="1"/>
    </xf>
    <xf numFmtId="0" fontId="28" fillId="13" borderId="1" xfId="3" applyFont="1" applyFill="1" applyBorder="1" applyAlignment="1">
      <alignment horizontal="center" vertical="center" wrapText="1"/>
    </xf>
    <xf numFmtId="0" fontId="28" fillId="13" borderId="6" xfId="3" applyFont="1" applyFill="1" applyBorder="1" applyAlignment="1">
      <alignment horizontal="center" vertical="center" wrapText="1"/>
    </xf>
    <xf numFmtId="14" fontId="28" fillId="13" borderId="5" xfId="3" applyNumberFormat="1" applyFont="1" applyFill="1" applyBorder="1" applyAlignment="1">
      <alignment horizontal="center" vertical="center"/>
    </xf>
    <xf numFmtId="14" fontId="28" fillId="13" borderId="1" xfId="3" applyNumberFormat="1" applyFont="1" applyFill="1" applyBorder="1" applyAlignment="1">
      <alignment horizontal="center" vertical="center"/>
    </xf>
    <xf numFmtId="14" fontId="28" fillId="13" borderId="6" xfId="3" applyNumberFormat="1" applyFont="1" applyFill="1" applyBorder="1" applyAlignment="1">
      <alignment horizontal="center" vertical="center"/>
    </xf>
    <xf numFmtId="0" fontId="28" fillId="13" borderId="5" xfId="3" applyFont="1" applyFill="1" applyBorder="1" applyAlignment="1">
      <alignment horizontal="center" vertical="center"/>
    </xf>
    <xf numFmtId="0" fontId="28" fillId="13" borderId="1" xfId="3" applyFont="1" applyFill="1" applyBorder="1" applyAlignment="1">
      <alignment horizontal="center" vertical="center"/>
    </xf>
    <xf numFmtId="0" fontId="29" fillId="13" borderId="5" xfId="3" applyFont="1" applyFill="1" applyBorder="1" applyAlignment="1">
      <alignment horizontal="center" vertical="center"/>
    </xf>
    <xf numFmtId="0" fontId="29" fillId="13" borderId="1" xfId="3" applyFont="1" applyFill="1" applyBorder="1" applyAlignment="1">
      <alignment horizontal="center" vertical="center"/>
    </xf>
    <xf numFmtId="0" fontId="29" fillId="13" borderId="6" xfId="3" applyFont="1" applyFill="1" applyBorder="1" applyAlignment="1">
      <alignment horizontal="center" vertical="center"/>
    </xf>
    <xf numFmtId="0" fontId="45" fillId="13" borderId="5" xfId="3" applyFont="1" applyFill="1" applyBorder="1" applyAlignment="1">
      <alignment horizontal="center" vertical="center"/>
    </xf>
    <xf numFmtId="0" fontId="45" fillId="13" borderId="1" xfId="3" applyFont="1" applyFill="1" applyBorder="1" applyAlignment="1">
      <alignment horizontal="center" vertical="center"/>
    </xf>
    <xf numFmtId="0" fontId="45" fillId="13" borderId="6" xfId="3" applyFont="1" applyFill="1" applyBorder="1" applyAlignment="1">
      <alignment horizontal="center" vertical="center"/>
    </xf>
    <xf numFmtId="0" fontId="29" fillId="13" borderId="12" xfId="3" applyFont="1" applyFill="1" applyBorder="1" applyAlignment="1">
      <alignment horizontal="left" vertical="center"/>
    </xf>
    <xf numFmtId="0" fontId="41" fillId="0" borderId="11" xfId="3" applyFont="1" applyBorder="1" applyAlignment="1">
      <alignment horizontal="left" vertical="center"/>
    </xf>
    <xf numFmtId="0" fontId="41" fillId="0" borderId="0" xfId="3" applyFont="1" applyAlignment="1">
      <alignment horizontal="left" vertical="center"/>
    </xf>
    <xf numFmtId="0" fontId="42" fillId="13" borderId="11" xfId="3" applyFont="1" applyFill="1" applyBorder="1" applyAlignment="1">
      <alignment horizontal="center"/>
    </xf>
    <xf numFmtId="0" fontId="42" fillId="13" borderId="0" xfId="3" applyFont="1" applyFill="1" applyAlignment="1">
      <alignment horizontal="center"/>
    </xf>
    <xf numFmtId="0" fontId="42" fillId="13" borderId="14" xfId="3" applyFont="1" applyFill="1" applyBorder="1" applyAlignment="1">
      <alignment horizontal="center"/>
    </xf>
    <xf numFmtId="0" fontId="42" fillId="13" borderId="9" xfId="3" applyFont="1" applyFill="1" applyBorder="1" applyAlignment="1">
      <alignment horizontal="center"/>
    </xf>
    <xf numFmtId="0" fontId="28" fillId="13" borderId="12" xfId="3" applyFont="1" applyFill="1" applyBorder="1" applyAlignment="1">
      <alignment horizontal="left" vertical="center"/>
    </xf>
    <xf numFmtId="0" fontId="41" fillId="13" borderId="13" xfId="3" applyFont="1" applyFill="1" applyBorder="1" applyAlignment="1">
      <alignment horizontal="center" vertical="center" wrapText="1"/>
    </xf>
    <xf numFmtId="0" fontId="41" fillId="13" borderId="12" xfId="3" applyFont="1" applyFill="1" applyBorder="1" applyAlignment="1">
      <alignment horizontal="center" vertical="center" wrapText="1"/>
    </xf>
    <xf numFmtId="0" fontId="41" fillId="13" borderId="4" xfId="3" applyFont="1" applyFill="1" applyBorder="1" applyAlignment="1">
      <alignment vertical="center" wrapText="1"/>
    </xf>
    <xf numFmtId="0" fontId="41" fillId="13" borderId="4" xfId="3" applyFont="1" applyFill="1" applyBorder="1" applyAlignment="1">
      <alignment horizontal="center" vertical="center" wrapText="1"/>
    </xf>
    <xf numFmtId="0" fontId="28" fillId="0" borderId="0" xfId="67" applyFont="1" applyAlignment="1">
      <alignment horizontal="center"/>
    </xf>
    <xf numFmtId="10" fontId="61" fillId="20" borderId="29" xfId="70" applyNumberFormat="1" applyFont="1" applyFill="1" applyBorder="1" applyAlignment="1">
      <alignment horizontal="center" vertical="center"/>
    </xf>
    <xf numFmtId="0" fontId="4" fillId="20" borderId="25" xfId="67" applyFont="1" applyFill="1" applyBorder="1" applyAlignment="1">
      <alignment horizontal="justify" vertical="center" wrapText="1"/>
    </xf>
    <xf numFmtId="0" fontId="4" fillId="20" borderId="26" xfId="67" applyFont="1" applyFill="1" applyBorder="1" applyAlignment="1">
      <alignment horizontal="justify" vertical="center" wrapText="1"/>
    </xf>
    <xf numFmtId="0" fontId="4" fillId="20" borderId="27" xfId="67" applyFont="1" applyFill="1" applyBorder="1" applyAlignment="1">
      <alignment horizontal="justify" vertical="center" wrapText="1"/>
    </xf>
    <xf numFmtId="0" fontId="29" fillId="0" borderId="8" xfId="67" applyFont="1" applyBorder="1" applyAlignment="1">
      <alignment horizontal="center"/>
    </xf>
    <xf numFmtId="0" fontId="29" fillId="0" borderId="8" xfId="67" applyFont="1" applyBorder="1" applyAlignment="1">
      <alignment horizontal="center" wrapText="1"/>
    </xf>
    <xf numFmtId="0" fontId="61" fillId="18" borderId="25" xfId="67" applyFont="1" applyFill="1" applyBorder="1" applyAlignment="1">
      <alignment horizontal="center" vertical="center"/>
    </xf>
    <xf numFmtId="0" fontId="61" fillId="18" borderId="26" xfId="67" applyFont="1" applyFill="1" applyBorder="1" applyAlignment="1">
      <alignment horizontal="center" vertical="center"/>
    </xf>
    <xf numFmtId="0" fontId="61" fillId="18" borderId="27" xfId="67" applyFont="1" applyFill="1" applyBorder="1" applyAlignment="1">
      <alignment horizontal="center" vertical="center"/>
    </xf>
    <xf numFmtId="0" fontId="4" fillId="0" borderId="25" xfId="67" applyFont="1" applyBorder="1" applyAlignment="1">
      <alignment horizontal="left" vertical="center"/>
    </xf>
    <xf numFmtId="0" fontId="4" fillId="0" borderId="26" xfId="67" applyFont="1" applyBorder="1" applyAlignment="1">
      <alignment horizontal="left" vertical="center"/>
    </xf>
    <xf numFmtId="0" fontId="4" fillId="0" borderId="27" xfId="67" applyFont="1" applyBorder="1" applyAlignment="1">
      <alignment horizontal="left" vertical="center"/>
    </xf>
    <xf numFmtId="0" fontId="61" fillId="0" borderId="36" xfId="67" applyFont="1" applyBorder="1" applyAlignment="1">
      <alignment horizontal="center" vertical="center"/>
    </xf>
    <xf numFmtId="0" fontId="61" fillId="0" borderId="37" xfId="67" applyFont="1" applyBorder="1" applyAlignment="1">
      <alignment horizontal="center" vertical="center"/>
    </xf>
    <xf numFmtId="0" fontId="61" fillId="0" borderId="41" xfId="67" applyFont="1" applyBorder="1" applyAlignment="1">
      <alignment horizontal="center" vertical="center"/>
    </xf>
    <xf numFmtId="0" fontId="61" fillId="0" borderId="42" xfId="67" applyFont="1" applyBorder="1" applyAlignment="1">
      <alignment horizontal="center" vertical="center"/>
    </xf>
    <xf numFmtId="0" fontId="68" fillId="18" borderId="38" xfId="67" applyFont="1" applyFill="1" applyBorder="1" applyAlignment="1">
      <alignment horizontal="center" vertical="center"/>
    </xf>
    <xf numFmtId="0" fontId="68" fillId="18" borderId="39" xfId="67" applyFont="1" applyFill="1" applyBorder="1" applyAlignment="1">
      <alignment horizontal="center" vertical="center"/>
    </xf>
    <xf numFmtId="0" fontId="68" fillId="18" borderId="40" xfId="67" applyFont="1" applyFill="1" applyBorder="1" applyAlignment="1">
      <alignment horizontal="center" vertical="center"/>
    </xf>
    <xf numFmtId="0" fontId="61" fillId="18" borderId="43" xfId="67" applyFont="1" applyFill="1" applyBorder="1" applyAlignment="1">
      <alignment horizontal="center" vertical="center"/>
    </xf>
    <xf numFmtId="0" fontId="61" fillId="18" borderId="44" xfId="67" applyFont="1" applyFill="1" applyBorder="1" applyAlignment="1">
      <alignment horizontal="center" vertical="center"/>
    </xf>
    <xf numFmtId="0" fontId="61" fillId="18" borderId="45" xfId="67" applyFont="1" applyFill="1" applyBorder="1" applyAlignment="1">
      <alignment horizontal="center" vertical="center"/>
    </xf>
    <xf numFmtId="0" fontId="4" fillId="0" borderId="25" xfId="67" applyFont="1" applyBorder="1" applyAlignment="1">
      <alignment horizontal="right" vertical="center"/>
    </xf>
    <xf numFmtId="0" fontId="4" fillId="0" borderId="32" xfId="67" applyFont="1" applyBorder="1" applyAlignment="1">
      <alignment horizontal="right" vertical="center"/>
    </xf>
    <xf numFmtId="178" fontId="61" fillId="0" borderId="30" xfId="70" applyNumberFormat="1" applyFont="1" applyBorder="1" applyAlignment="1">
      <alignment horizontal="center" vertical="center"/>
    </xf>
    <xf numFmtId="178" fontId="61" fillId="0" borderId="33" xfId="70" applyNumberFormat="1" applyFont="1" applyBorder="1" applyAlignment="1">
      <alignment horizontal="center" vertical="center"/>
    </xf>
    <xf numFmtId="178" fontId="61" fillId="0" borderId="34" xfId="70" applyNumberFormat="1" applyFont="1" applyBorder="1" applyAlignment="1">
      <alignment horizontal="center" vertical="center"/>
    </xf>
    <xf numFmtId="10" fontId="61" fillId="20" borderId="36" xfId="70" applyNumberFormat="1" applyFont="1" applyFill="1" applyBorder="1" applyAlignment="1">
      <alignment horizontal="center" vertical="center"/>
    </xf>
    <xf numFmtId="10" fontId="61" fillId="20" borderId="37" xfId="70" applyNumberFormat="1" applyFont="1" applyFill="1" applyBorder="1" applyAlignment="1">
      <alignment horizontal="center" vertical="center"/>
    </xf>
    <xf numFmtId="10" fontId="61" fillId="20" borderId="41" xfId="70" applyNumberFormat="1" applyFont="1" applyFill="1" applyBorder="1" applyAlignment="1">
      <alignment horizontal="center" vertical="center"/>
    </xf>
    <xf numFmtId="10" fontId="61" fillId="20" borderId="42" xfId="70" applyNumberFormat="1" applyFont="1" applyFill="1" applyBorder="1" applyAlignment="1">
      <alignment horizontal="center" vertical="center"/>
    </xf>
    <xf numFmtId="0" fontId="63" fillId="0" borderId="3" xfId="67" applyFont="1" applyBorder="1" applyAlignment="1">
      <alignment horizontal="center"/>
    </xf>
    <xf numFmtId="0" fontId="63" fillId="0" borderId="8" xfId="67" applyFont="1" applyBorder="1" applyAlignment="1">
      <alignment horizontal="center"/>
    </xf>
    <xf numFmtId="0" fontId="63" fillId="0" borderId="2" xfId="67" applyFont="1" applyBorder="1" applyAlignment="1">
      <alignment horizontal="center"/>
    </xf>
    <xf numFmtId="0" fontId="64" fillId="18" borderId="25" xfId="67" applyFont="1" applyFill="1" applyBorder="1" applyAlignment="1">
      <alignment horizontal="center" vertical="center" wrapText="1"/>
    </xf>
    <xf numFmtId="0" fontId="64" fillId="18" borderId="26" xfId="67" applyFont="1" applyFill="1" applyBorder="1" applyAlignment="1">
      <alignment horizontal="center" vertical="center" wrapText="1"/>
    </xf>
    <xf numFmtId="0" fontId="64" fillId="18" borderId="27" xfId="67" applyFont="1" applyFill="1" applyBorder="1" applyAlignment="1">
      <alignment horizontal="center" vertical="center" wrapText="1"/>
    </xf>
    <xf numFmtId="0" fontId="65" fillId="19" borderId="28" xfId="67" applyFont="1" applyFill="1" applyBorder="1" applyAlignment="1">
      <alignment horizontal="center" vertical="center" wrapText="1"/>
    </xf>
    <xf numFmtId="0" fontId="65" fillId="19" borderId="29" xfId="67" applyFont="1" applyFill="1" applyBorder="1" applyAlignment="1">
      <alignment horizontal="center" vertical="center" wrapText="1"/>
    </xf>
    <xf numFmtId="0" fontId="65" fillId="19" borderId="29" xfId="67" applyFont="1" applyFill="1" applyBorder="1" applyAlignment="1">
      <alignment horizontal="center" vertical="center"/>
    </xf>
    <xf numFmtId="0" fontId="65" fillId="19" borderId="30" xfId="67" applyFont="1" applyFill="1" applyBorder="1" applyAlignment="1">
      <alignment horizontal="center" vertical="center" wrapText="1"/>
    </xf>
    <xf numFmtId="0" fontId="65" fillId="19" borderId="33" xfId="67" applyFont="1" applyFill="1" applyBorder="1" applyAlignment="1">
      <alignment horizontal="center" vertical="center" wrapText="1"/>
    </xf>
    <xf numFmtId="0" fontId="65" fillId="19" borderId="34" xfId="67" applyFont="1" applyFill="1" applyBorder="1" applyAlignment="1">
      <alignment horizontal="center" vertical="center" wrapText="1"/>
    </xf>
    <xf numFmtId="0" fontId="65" fillId="19" borderId="31" xfId="67" applyFont="1" applyFill="1" applyBorder="1" applyAlignment="1">
      <alignment horizontal="center" vertical="center"/>
    </xf>
    <xf numFmtId="0" fontId="65" fillId="19" borderId="26" xfId="67" applyFont="1" applyFill="1" applyBorder="1" applyAlignment="1">
      <alignment horizontal="center" vertical="center"/>
    </xf>
    <xf numFmtId="0" fontId="65" fillId="19" borderId="32" xfId="67" applyFont="1" applyFill="1" applyBorder="1" applyAlignment="1">
      <alignment horizontal="center" vertical="center"/>
    </xf>
  </cellXfs>
  <cellStyles count="71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3" xfId="32" xr:uid="{00000000-0005-0000-0000-00001C000000}"/>
    <cellStyle name="Normal 4" xfId="33" xr:uid="{00000000-0005-0000-0000-00001D000000}"/>
    <cellStyle name="Normal 4 2" xfId="68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2 2 2" xfId="69" xr:uid="{00000000-0005-0000-0000-000028000000}"/>
    <cellStyle name="Porcentagem 2 2 3" xfId="70" xr:uid="{00000000-0005-0000-0000-000029000000}"/>
    <cellStyle name="Porcentagem 3" xfId="40" xr:uid="{00000000-0005-0000-0000-00002A000000}"/>
    <cellStyle name="Porcentagem 3 2" xfId="41" xr:uid="{00000000-0005-0000-0000-00002B000000}"/>
    <cellStyle name="Porcentagem 4" xfId="42" xr:uid="{00000000-0005-0000-0000-00002C000000}"/>
    <cellStyle name="Porcentagem 5" xfId="43" xr:uid="{00000000-0005-0000-0000-00002D000000}"/>
    <cellStyle name="Separador de m" xfId="44" xr:uid="{00000000-0005-0000-0000-00002E000000}"/>
    <cellStyle name="Separador de milhares 2" xfId="5" xr:uid="{00000000-0005-0000-0000-00002F000000}"/>
    <cellStyle name="Separador de milhares 2 2" xfId="9" xr:uid="{00000000-0005-0000-0000-000030000000}"/>
    <cellStyle name="Separador de milhares 3" xfId="8" xr:uid="{00000000-0005-0000-0000-000031000000}"/>
    <cellStyle name="Separador de milhares 3 2" xfId="45" xr:uid="{00000000-0005-0000-0000-000032000000}"/>
    <cellStyle name="Separador de milhares 4" xfId="46" xr:uid="{00000000-0005-0000-0000-000033000000}"/>
    <cellStyle name="Separador de milhares 5" xfId="47" xr:uid="{00000000-0005-0000-0000-000034000000}"/>
    <cellStyle name="Separador de milhares 6" xfId="48" xr:uid="{00000000-0005-0000-0000-000035000000}"/>
    <cellStyle name="Separador de milhares 6 2" xfId="49" xr:uid="{00000000-0005-0000-0000-000036000000}"/>
    <cellStyle name="Separador de milhares 7" xfId="50" xr:uid="{00000000-0005-0000-0000-000037000000}"/>
    <cellStyle name="Separador de milhares_Modelo Orçamento" xfId="4" xr:uid="{00000000-0005-0000-0000-000038000000}"/>
    <cellStyle name="subhead" xfId="51" xr:uid="{00000000-0005-0000-0000-000039000000}"/>
    <cellStyle name="SUBTIT" xfId="52" xr:uid="{00000000-0005-0000-0000-00003A000000}"/>
    <cellStyle name="SUBTIT 2" xfId="53" xr:uid="{00000000-0005-0000-0000-00003B000000}"/>
    <cellStyle name="Título 1 1" xfId="54" xr:uid="{00000000-0005-0000-0000-00003C000000}"/>
    <cellStyle name="Titulo1" xfId="55" xr:uid="{00000000-0005-0000-0000-00003D000000}"/>
    <cellStyle name="Titulo2" xfId="56" xr:uid="{00000000-0005-0000-0000-00003E000000}"/>
    <cellStyle name="Vírgula" xfId="2" builtinId="3"/>
    <cellStyle name="Vírgula 2" xfId="57" xr:uid="{00000000-0005-0000-0000-000040000000}"/>
    <cellStyle name="Vírgula 2 2" xfId="58" xr:uid="{00000000-0005-0000-0000-000041000000}"/>
    <cellStyle name="Vírgula 3" xfId="59" xr:uid="{00000000-0005-0000-0000-000042000000}"/>
    <cellStyle name="Vírgula 4" xfId="60" xr:uid="{00000000-0005-0000-0000-000043000000}"/>
    <cellStyle name="Vírgula 5" xfId="61" xr:uid="{00000000-0005-0000-0000-000044000000}"/>
    <cellStyle name="Vírgula 6" xfId="65" xr:uid="{00000000-0005-0000-0000-000045000000}"/>
    <cellStyle name="Warning Text" xfId="62" xr:uid="{00000000-0005-0000-0000-00004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0</xdr:row>
      <xdr:rowOff>85725</xdr:rowOff>
    </xdr:from>
    <xdr:to>
      <xdr:col>2</xdr:col>
      <xdr:colOff>2486025</xdr:colOff>
      <xdr:row>0</xdr:row>
      <xdr:rowOff>809625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62025" y="85725"/>
          <a:ext cx="2600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badi Extra Light" panose="020B0204020104020204" pitchFamily="34" charset="0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Secretaria de Estado de Infraestrutura e Mobilidade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Subsecretaria de Infraestrutura Municupal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Superintendência de Obras Públicas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Diretoria de Engenharia e Qualidade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0</xdr:row>
          <xdr:rowOff>144780</xdr:rowOff>
        </xdr:from>
        <xdr:to>
          <xdr:col>1</xdr:col>
          <xdr:colOff>579120</xdr:colOff>
          <xdr:row>0</xdr:row>
          <xdr:rowOff>762000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0</xdr:row>
          <xdr:rowOff>114300</xdr:rowOff>
        </xdr:from>
        <xdr:to>
          <xdr:col>1</xdr:col>
          <xdr:colOff>365760</xdr:colOff>
          <xdr:row>0</xdr:row>
          <xdr:rowOff>769620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371475</xdr:colOff>
      <xdr:row>0</xdr:row>
      <xdr:rowOff>66675</xdr:rowOff>
    </xdr:from>
    <xdr:to>
      <xdr:col>2</xdr:col>
      <xdr:colOff>1323975</xdr:colOff>
      <xdr:row>0</xdr:row>
      <xdr:rowOff>819150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90600" y="66675"/>
          <a:ext cx="5029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badi Extra Light" panose="020B0204020104020204" pitchFamily="34" charset="0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Secretaria de Estado de Infraestrutura e Mobilidade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Subsecretaria de Infraestrutura Municupal</a:t>
          </a:r>
        </a:p>
        <a:p>
          <a:pPr algn="l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Abadi" panose="020B0604020104020204" pitchFamily="34" charset="0"/>
              <a:cs typeface="Arial"/>
            </a:rPr>
            <a:t>Superintendência de Obras Públicas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000" b="0" i="0" baseline="0">
              <a:effectLst/>
              <a:latin typeface="+mn-lt"/>
              <a:ea typeface="+mn-ea"/>
              <a:cs typeface="+mn-cs"/>
            </a:rPr>
            <a:t>Diretoria de Engenharia e Qualidade</a:t>
          </a:r>
          <a:endParaRPr lang="pt-BR" sz="900">
            <a:effectLst/>
          </a:endParaRPr>
        </a:p>
        <a:p>
          <a:pPr algn="l" rtl="0">
            <a:defRPr sz="1000"/>
          </a:pPr>
          <a:endParaRPr lang="pt-BR" sz="900" b="0" i="0" u="none" strike="noStrike" baseline="0">
            <a:solidFill>
              <a:srgbClr val="000000"/>
            </a:solidFill>
            <a:latin typeface="Abadi" panose="020B0604020104020204" pitchFamily="34" charset="0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PMBF\CAL&#199;AMENTO%20SANTA%20TEREZINHA\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neDrive\NOTEBOOK%20DELL\HD%20DO%20NOTEBOOK\HD%20EXTERNO%202022\2022\PM%20BOM%20JARDIM\CAL&#199;AMENTO%20TABOAO%20CONV%20931361_2022\CONV.%20ESTADUAL\PLANILHA%20CAL&#199;AMENTO%20TABO&#195;O_REV%20FINAL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camentária"/>
      <sheetName val="Memória de Cálculo"/>
      <sheetName val="BDI"/>
      <sheetName val="Cronograma"/>
    </sheetNames>
    <sheetDataSet>
      <sheetData sheetId="0">
        <row r="44">
          <cell r="C44" t="str">
            <v>Priscila Cristina de Paula Neto</v>
          </cell>
        </row>
        <row r="46">
          <cell r="C46" t="str">
            <v>Engenheira Civil</v>
          </cell>
        </row>
        <row r="47">
          <cell r="C47" t="str">
            <v>CREA-MG Nº: 142702/D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showZeros="0" tabSelected="1" view="pageBreakPreview" topLeftCell="A26" zoomScaleSheetLayoutView="100" workbookViewId="0">
      <selection activeCell="I38" sqref="I38"/>
    </sheetView>
  </sheetViews>
  <sheetFormatPr defaultColWidth="9.109375" defaultRowHeight="13.2"/>
  <cols>
    <col min="1" max="1" width="5.44140625" style="1" bestFit="1" customWidth="1"/>
    <col min="2" max="2" width="10.6640625" style="1" bestFit="1" customWidth="1"/>
    <col min="3" max="3" width="82.44140625" style="1" customWidth="1"/>
    <col min="4" max="4" width="8.5546875" style="1" customWidth="1"/>
    <col min="5" max="5" width="12.33203125" style="1" customWidth="1"/>
    <col min="6" max="6" width="12.33203125" style="7" customWidth="1"/>
    <col min="7" max="7" width="12.33203125" style="1" customWidth="1"/>
    <col min="8" max="8" width="18.88671875" style="1" customWidth="1"/>
    <col min="9" max="9" width="19.88671875" style="1" customWidth="1"/>
    <col min="10" max="10" width="12.33203125" style="1" bestFit="1" customWidth="1"/>
    <col min="11" max="16384" width="9.109375" style="1"/>
  </cols>
  <sheetData>
    <row r="1" spans="1:9" ht="65.25" customHeight="1">
      <c r="A1" s="295"/>
      <c r="B1" s="296"/>
      <c r="C1" s="293"/>
      <c r="D1" s="293"/>
      <c r="E1" s="293"/>
      <c r="F1" s="293"/>
      <c r="G1" s="293"/>
      <c r="H1" s="294"/>
    </row>
    <row r="2" spans="1:9" s="2" customFormat="1" ht="20.100000000000001" customHeight="1">
      <c r="A2" s="312" t="s">
        <v>50</v>
      </c>
      <c r="B2" s="313"/>
      <c r="C2" s="313"/>
      <c r="D2" s="313"/>
      <c r="E2" s="313"/>
      <c r="F2" s="313"/>
      <c r="G2" s="313"/>
      <c r="H2" s="314"/>
    </row>
    <row r="3" spans="1:9" s="2" customFormat="1" ht="20.100000000000001" customHeight="1">
      <c r="A3" s="317" t="s">
        <v>98</v>
      </c>
      <c r="B3" s="318"/>
      <c r="C3" s="318"/>
      <c r="D3" s="319"/>
      <c r="E3" s="320" t="s">
        <v>46</v>
      </c>
      <c r="F3" s="321"/>
      <c r="G3" s="322" t="s">
        <v>108</v>
      </c>
      <c r="H3" s="323"/>
    </row>
    <row r="4" spans="1:9" s="2" customFormat="1" ht="20.100000000000001" customHeight="1">
      <c r="A4" s="327" t="s">
        <v>253</v>
      </c>
      <c r="B4" s="328"/>
      <c r="C4" s="328"/>
      <c r="D4" s="329"/>
      <c r="E4" s="320" t="s">
        <v>41</v>
      </c>
      <c r="F4" s="321"/>
      <c r="G4" s="315">
        <v>45386</v>
      </c>
      <c r="H4" s="316"/>
    </row>
    <row r="5" spans="1:9" s="2" customFormat="1" ht="20.100000000000001" customHeight="1">
      <c r="A5" s="300" t="s">
        <v>105</v>
      </c>
      <c r="B5" s="300"/>
      <c r="C5" s="300"/>
      <c r="D5" s="300"/>
      <c r="E5" s="308" t="s">
        <v>6</v>
      </c>
      <c r="F5" s="308"/>
      <c r="G5" s="308"/>
      <c r="H5" s="308"/>
    </row>
    <row r="6" spans="1:9" s="2" customFormat="1" ht="30" customHeight="1">
      <c r="A6" s="301" t="s">
        <v>195</v>
      </c>
      <c r="B6" s="302"/>
      <c r="C6" s="302"/>
      <c r="D6" s="303"/>
      <c r="E6" s="118" t="s">
        <v>37</v>
      </c>
      <c r="F6" s="30" t="s">
        <v>3</v>
      </c>
      <c r="G6" s="113" t="s">
        <v>63</v>
      </c>
      <c r="H6" s="29" t="s">
        <v>4</v>
      </c>
    </row>
    <row r="7" spans="1:9" s="2" customFormat="1" ht="25.5" customHeight="1">
      <c r="A7" s="309" t="s">
        <v>190</v>
      </c>
      <c r="B7" s="310"/>
      <c r="C7" s="310"/>
      <c r="D7" s="311"/>
      <c r="E7" s="121" t="s">
        <v>58</v>
      </c>
      <c r="F7" s="165">
        <v>0.05</v>
      </c>
      <c r="G7" s="122" t="s">
        <v>57</v>
      </c>
      <c r="H7" s="180">
        <v>0.30640000000000001</v>
      </c>
    </row>
    <row r="8" spans="1:9" ht="3.75" customHeight="1">
      <c r="A8" s="307"/>
      <c r="B8" s="307"/>
      <c r="C8" s="307"/>
      <c r="D8" s="307"/>
      <c r="E8" s="307"/>
      <c r="F8" s="307"/>
      <c r="G8" s="307"/>
      <c r="H8" s="307"/>
    </row>
    <row r="9" spans="1:9" ht="36">
      <c r="A9" s="29" t="s">
        <v>0</v>
      </c>
      <c r="B9" s="113" t="s">
        <v>59</v>
      </c>
      <c r="C9" s="113" t="s">
        <v>60</v>
      </c>
      <c r="D9" s="29" t="s">
        <v>2</v>
      </c>
      <c r="E9" s="29" t="s">
        <v>1</v>
      </c>
      <c r="F9" s="115" t="s">
        <v>61</v>
      </c>
      <c r="G9" s="114" t="s">
        <v>62</v>
      </c>
      <c r="H9" s="161" t="s">
        <v>5</v>
      </c>
    </row>
    <row r="10" spans="1:9" ht="20.100000000000001" customHeight="1">
      <c r="A10" s="105" t="s">
        <v>51</v>
      </c>
      <c r="B10" s="106"/>
      <c r="C10" s="107" t="s">
        <v>20</v>
      </c>
      <c r="D10" s="108"/>
      <c r="E10" s="109"/>
      <c r="F10" s="109"/>
      <c r="G10" s="109">
        <f>ROUND(F10+(F10*$H$7),2)</f>
        <v>0</v>
      </c>
      <c r="H10" s="110">
        <f>SUM(H11:H11)</f>
        <v>1795.15</v>
      </c>
    </row>
    <row r="11" spans="1:9" ht="51.6" customHeight="1">
      <c r="A11" s="6" t="s">
        <v>8</v>
      </c>
      <c r="B11" s="3" t="s">
        <v>112</v>
      </c>
      <c r="C11" s="4" t="s">
        <v>113</v>
      </c>
      <c r="D11" s="6" t="s">
        <v>15</v>
      </c>
      <c r="E11" s="66">
        <v>1</v>
      </c>
      <c r="F11" s="5">
        <v>1374.12</v>
      </c>
      <c r="G11" s="5">
        <f>ROUND(F11+(F11*$H$7),2)</f>
        <v>1795.15</v>
      </c>
      <c r="H11" s="5">
        <f>ROUND((E11*G11),2)</f>
        <v>1795.15</v>
      </c>
    </row>
    <row r="12" spans="1:9">
      <c r="A12" s="156"/>
      <c r="B12" s="157"/>
      <c r="C12" s="157"/>
      <c r="D12" s="157"/>
      <c r="E12" s="157"/>
      <c r="F12" s="157"/>
      <c r="G12" s="157"/>
      <c r="H12" s="158"/>
    </row>
    <row r="13" spans="1:9" ht="20.100000000000001" customHeight="1">
      <c r="A13" s="105" t="s">
        <v>52</v>
      </c>
      <c r="B13" s="112"/>
      <c r="C13" s="107" t="s">
        <v>198</v>
      </c>
      <c r="D13" s="112"/>
      <c r="E13" s="111"/>
      <c r="F13" s="111"/>
      <c r="G13" s="111">
        <f t="shared" ref="G13:G18" si="0">ROUND(F13+(F13*$H$7),2)</f>
        <v>0</v>
      </c>
      <c r="H13" s="110">
        <f>SUM(H14:H19)</f>
        <v>68971.38</v>
      </c>
      <c r="I13" s="7"/>
    </row>
    <row r="14" spans="1:9" ht="27.6" customHeight="1">
      <c r="A14" s="6" t="s">
        <v>9</v>
      </c>
      <c r="B14" s="3" t="s">
        <v>204</v>
      </c>
      <c r="C14" s="4" t="s">
        <v>205</v>
      </c>
      <c r="D14" s="6" t="s">
        <v>10</v>
      </c>
      <c r="E14" s="66">
        <v>29.7</v>
      </c>
      <c r="F14" s="5">
        <v>9.73</v>
      </c>
      <c r="G14" s="5">
        <f t="shared" ref="G14" si="1">ROUND(F14+(F14*$H$7),2)</f>
        <v>12.71</v>
      </c>
      <c r="H14" s="5">
        <f t="shared" ref="H14" si="2">ROUND((E14*G14),2)</f>
        <v>377.49</v>
      </c>
    </row>
    <row r="15" spans="1:9" ht="27.6" customHeight="1">
      <c r="A15" s="6" t="s">
        <v>106</v>
      </c>
      <c r="B15" s="3" t="s">
        <v>207</v>
      </c>
      <c r="C15" s="4" t="s">
        <v>206</v>
      </c>
      <c r="D15" s="6" t="s">
        <v>7</v>
      </c>
      <c r="E15" s="66">
        <v>19.8</v>
      </c>
      <c r="F15" s="5">
        <v>11.46</v>
      </c>
      <c r="G15" s="5">
        <f t="shared" ref="G15" si="3">ROUND(F15+(F15*$H$7),2)</f>
        <v>14.97</v>
      </c>
      <c r="H15" s="5">
        <f t="shared" ref="H15" si="4">ROUND((E15*G15),2)</f>
        <v>296.41000000000003</v>
      </c>
    </row>
    <row r="16" spans="1:9" ht="27.6" customHeight="1">
      <c r="A16" s="6" t="s">
        <v>210</v>
      </c>
      <c r="B16" s="3" t="s">
        <v>200</v>
      </c>
      <c r="C16" s="4" t="s">
        <v>202</v>
      </c>
      <c r="D16" s="6" t="s">
        <v>7</v>
      </c>
      <c r="E16" s="66">
        <v>6</v>
      </c>
      <c r="F16" s="5">
        <v>2713.59</v>
      </c>
      <c r="G16" s="5">
        <f t="shared" si="0"/>
        <v>3545.03</v>
      </c>
      <c r="H16" s="5">
        <f t="shared" ref="H16:H18" si="5">ROUND((E16*G16),2)</f>
        <v>21270.18</v>
      </c>
    </row>
    <row r="17" spans="1:10" ht="27.6" customHeight="1">
      <c r="A17" s="6" t="s">
        <v>211</v>
      </c>
      <c r="B17" s="3" t="s">
        <v>203</v>
      </c>
      <c r="C17" s="4" t="s">
        <v>219</v>
      </c>
      <c r="D17" s="6" t="s">
        <v>12</v>
      </c>
      <c r="E17" s="66">
        <v>22</v>
      </c>
      <c r="F17" s="5">
        <v>181.1</v>
      </c>
      <c r="G17" s="5">
        <f t="shared" ref="G17" si="6">ROUND(F17+(F17*$H$7),2)</f>
        <v>236.59</v>
      </c>
      <c r="H17" s="5">
        <f t="shared" ref="H17" si="7">ROUND((E17*G17),2)</f>
        <v>5204.9799999999996</v>
      </c>
    </row>
    <row r="18" spans="1:10" ht="40.200000000000003" customHeight="1">
      <c r="A18" s="6" t="s">
        <v>212</v>
      </c>
      <c r="B18" s="3" t="s">
        <v>199</v>
      </c>
      <c r="C18" s="4" t="s">
        <v>201</v>
      </c>
      <c r="D18" s="6" t="s">
        <v>12</v>
      </c>
      <c r="E18" s="66">
        <v>158</v>
      </c>
      <c r="F18" s="5">
        <v>197</v>
      </c>
      <c r="G18" s="5">
        <f t="shared" si="0"/>
        <v>257.36</v>
      </c>
      <c r="H18" s="5">
        <f t="shared" si="5"/>
        <v>40662.879999999997</v>
      </c>
    </row>
    <row r="19" spans="1:10" ht="27.6" customHeight="1">
      <c r="A19" s="6" t="s">
        <v>213</v>
      </c>
      <c r="B19" s="3" t="s">
        <v>209</v>
      </c>
      <c r="C19" s="4" t="s">
        <v>208</v>
      </c>
      <c r="D19" s="6" t="s">
        <v>10</v>
      </c>
      <c r="E19" s="66">
        <v>23.48</v>
      </c>
      <c r="F19" s="5">
        <v>37.799999999999997</v>
      </c>
      <c r="G19" s="5">
        <f t="shared" ref="G19" si="8">ROUND(F19+(F19*$H$7),2)</f>
        <v>49.38</v>
      </c>
      <c r="H19" s="5">
        <f t="shared" ref="H19" si="9">ROUND((E19*G19),2)</f>
        <v>1159.44</v>
      </c>
    </row>
    <row r="20" spans="1:10">
      <c r="A20" s="156"/>
      <c r="B20" s="157"/>
      <c r="C20" s="157"/>
      <c r="D20" s="157"/>
      <c r="E20" s="157"/>
      <c r="F20" s="157"/>
      <c r="G20" s="157"/>
      <c r="H20" s="158"/>
    </row>
    <row r="21" spans="1:10" ht="20.100000000000001" customHeight="1">
      <c r="A21" s="105" t="s">
        <v>53</v>
      </c>
      <c r="B21" s="112"/>
      <c r="C21" s="107" t="s">
        <v>39</v>
      </c>
      <c r="D21" s="112"/>
      <c r="E21" s="111"/>
      <c r="F21" s="111"/>
      <c r="G21" s="111">
        <f t="shared" ref="G21:G22" si="10">ROUND(F21+(F21*$H$7),2)</f>
        <v>0</v>
      </c>
      <c r="H21" s="110">
        <f>SUM(H22:H23)</f>
        <v>770307.53</v>
      </c>
      <c r="I21" s="7"/>
    </row>
    <row r="22" spans="1:10" ht="20.100000000000001" customHeight="1">
      <c r="A22" s="6" t="s">
        <v>11</v>
      </c>
      <c r="B22" s="6" t="s">
        <v>179</v>
      </c>
      <c r="C22" s="4" t="s">
        <v>180</v>
      </c>
      <c r="D22" s="6" t="s">
        <v>7</v>
      </c>
      <c r="E22" s="66">
        <v>8657.0650000000005</v>
      </c>
      <c r="F22" s="5">
        <v>1.1499999999999999</v>
      </c>
      <c r="G22" s="5">
        <f t="shared" si="10"/>
        <v>1.5</v>
      </c>
      <c r="H22" s="5">
        <f t="shared" ref="H22:H27" si="11">ROUND((E22*G22),2)</f>
        <v>12985.6</v>
      </c>
      <c r="I22" s="1">
        <v>8657.07</v>
      </c>
    </row>
    <row r="23" spans="1:10" s="232" customFormat="1" ht="39" customHeight="1">
      <c r="A23" s="6" t="s">
        <v>26</v>
      </c>
      <c r="B23" s="229" t="s">
        <v>16</v>
      </c>
      <c r="C23" s="230" t="s">
        <v>97</v>
      </c>
      <c r="D23" s="229" t="s">
        <v>7</v>
      </c>
      <c r="E23" s="66">
        <v>7788.1728999999996</v>
      </c>
      <c r="F23" s="231">
        <v>74.430000000000007</v>
      </c>
      <c r="G23" s="231">
        <f t="shared" ref="G23:G27" si="12">ROUND(F23+(F23*$H$7),2)</f>
        <v>97.24</v>
      </c>
      <c r="H23" s="231">
        <f t="shared" si="11"/>
        <v>757321.93</v>
      </c>
      <c r="I23" s="232">
        <v>7788.17</v>
      </c>
    </row>
    <row r="24" spans="1:10">
      <c r="A24" s="123"/>
      <c r="B24" s="124"/>
      <c r="C24" s="125"/>
      <c r="D24" s="126"/>
      <c r="E24" s="127"/>
      <c r="F24" s="128"/>
      <c r="G24" s="128"/>
      <c r="H24" s="129"/>
    </row>
    <row r="25" spans="1:10" ht="16.5" customHeight="1">
      <c r="A25" s="105" t="s">
        <v>54</v>
      </c>
      <c r="B25" s="112"/>
      <c r="C25" s="107" t="s">
        <v>55</v>
      </c>
      <c r="D25" s="112"/>
      <c r="E25" s="111"/>
      <c r="F25" s="111"/>
      <c r="G25" s="111">
        <f t="shared" si="12"/>
        <v>0</v>
      </c>
      <c r="H25" s="110">
        <f>SUM(H26:H27)</f>
        <v>354776.44</v>
      </c>
    </row>
    <row r="26" spans="1:10" ht="43.95" customHeight="1">
      <c r="A26" s="6" t="s">
        <v>13</v>
      </c>
      <c r="B26" s="3" t="s">
        <v>17</v>
      </c>
      <c r="C26" s="4" t="s">
        <v>87</v>
      </c>
      <c r="D26" s="6" t="s">
        <v>12</v>
      </c>
      <c r="E26" s="66">
        <v>2945.902</v>
      </c>
      <c r="F26" s="5">
        <v>56.4</v>
      </c>
      <c r="G26" s="5">
        <f t="shared" si="12"/>
        <v>73.680000000000007</v>
      </c>
      <c r="H26" s="5">
        <f t="shared" si="11"/>
        <v>217054.06</v>
      </c>
      <c r="I26" s="1">
        <v>2945.9</v>
      </c>
    </row>
    <row r="27" spans="1:10" ht="43.95" customHeight="1">
      <c r="A27" s="6" t="s">
        <v>38</v>
      </c>
      <c r="B27" s="3" t="s">
        <v>84</v>
      </c>
      <c r="C27" s="4" t="s">
        <v>69</v>
      </c>
      <c r="D27" s="6" t="s">
        <v>12</v>
      </c>
      <c r="E27" s="66">
        <v>2895.152</v>
      </c>
      <c r="F27" s="5">
        <f>'Composição 1'!G3</f>
        <v>36.414299999999997</v>
      </c>
      <c r="G27" s="5">
        <f t="shared" si="12"/>
        <v>47.57</v>
      </c>
      <c r="H27" s="5">
        <f t="shared" si="11"/>
        <v>137722.38</v>
      </c>
      <c r="I27" s="1">
        <v>2895.15</v>
      </c>
      <c r="J27" s="175"/>
    </row>
    <row r="28" spans="1:10">
      <c r="A28" s="123"/>
      <c r="B28" s="124"/>
      <c r="C28" s="125"/>
      <c r="D28" s="126"/>
      <c r="E28" s="127"/>
      <c r="F28" s="128"/>
      <c r="G28" s="128"/>
      <c r="H28" s="129"/>
      <c r="J28" s="175"/>
    </row>
    <row r="29" spans="1:10" ht="16.5" customHeight="1">
      <c r="A29" s="105" t="s">
        <v>214</v>
      </c>
      <c r="B29" s="112"/>
      <c r="C29" s="107" t="s">
        <v>101</v>
      </c>
      <c r="D29" s="112"/>
      <c r="E29" s="111"/>
      <c r="F29" s="111"/>
      <c r="G29" s="111">
        <f t="shared" ref="G29:G31" si="13">ROUND(F29+(F29*$H$7),2)</f>
        <v>0</v>
      </c>
      <c r="H29" s="110">
        <f>SUM(H30:H33)</f>
        <v>5047.43</v>
      </c>
    </row>
    <row r="30" spans="1:10" ht="43.95" customHeight="1">
      <c r="A30" s="6" t="s">
        <v>215</v>
      </c>
      <c r="B30" s="3" t="s">
        <v>118</v>
      </c>
      <c r="C30" s="4" t="s">
        <v>119</v>
      </c>
      <c r="D30" s="6" t="s">
        <v>7</v>
      </c>
      <c r="E30" s="66">
        <v>1.37375</v>
      </c>
      <c r="F30" s="5">
        <v>634.11</v>
      </c>
      <c r="G30" s="5">
        <f t="shared" ref="G30" si="14">ROUND(F30+(F30*$H$7),2)</f>
        <v>828.4</v>
      </c>
      <c r="H30" s="5">
        <f>ROUND((E30*G30),2)</f>
        <v>1138.01</v>
      </c>
    </row>
    <row r="31" spans="1:10" ht="43.95" customHeight="1">
      <c r="A31" s="6" t="s">
        <v>216</v>
      </c>
      <c r="B31" s="3" t="s">
        <v>114</v>
      </c>
      <c r="C31" s="4" t="s">
        <v>115</v>
      </c>
      <c r="D31" s="6" t="s">
        <v>7</v>
      </c>
      <c r="E31" s="66">
        <v>0.30180000000000001</v>
      </c>
      <c r="F31" s="5">
        <v>593.21</v>
      </c>
      <c r="G31" s="5">
        <f t="shared" si="13"/>
        <v>774.97</v>
      </c>
      <c r="H31" s="5">
        <f>ROUND((E31*G31),2)</f>
        <v>233.89</v>
      </c>
    </row>
    <row r="32" spans="1:10" ht="43.95" customHeight="1">
      <c r="A32" s="6" t="s">
        <v>217</v>
      </c>
      <c r="B32" s="3" t="s">
        <v>116</v>
      </c>
      <c r="C32" s="4" t="s">
        <v>117</v>
      </c>
      <c r="D32" s="6" t="s">
        <v>7</v>
      </c>
      <c r="E32" s="66">
        <v>3</v>
      </c>
      <c r="F32" s="5">
        <v>612.84</v>
      </c>
      <c r="G32" s="5">
        <f t="shared" ref="G32" si="15">ROUND(F32+(F32*$H$7),2)</f>
        <v>800.61</v>
      </c>
      <c r="H32" s="5">
        <f t="shared" ref="H32:H33" si="16">ROUND((E32*G32),2)</f>
        <v>2401.83</v>
      </c>
    </row>
    <row r="33" spans="1:10" ht="43.95" customHeight="1">
      <c r="A33" s="6" t="s">
        <v>218</v>
      </c>
      <c r="B33" s="3" t="s">
        <v>120</v>
      </c>
      <c r="C33" s="4" t="s">
        <v>121</v>
      </c>
      <c r="D33" s="6" t="s">
        <v>7</v>
      </c>
      <c r="E33" s="66">
        <v>1.1964600000000001</v>
      </c>
      <c r="F33" s="5">
        <v>814.88</v>
      </c>
      <c r="G33" s="5">
        <f t="shared" ref="G33" si="17">ROUND(F33+(F33*$H$7),2)</f>
        <v>1064.56</v>
      </c>
      <c r="H33" s="5">
        <f t="shared" si="16"/>
        <v>1273.7</v>
      </c>
    </row>
    <row r="34" spans="1:10">
      <c r="A34" s="156"/>
      <c r="B34" s="157"/>
      <c r="C34" s="157"/>
      <c r="D34" s="157"/>
      <c r="E34" s="157"/>
      <c r="F34" s="157"/>
      <c r="G34" s="157"/>
      <c r="H34" s="158"/>
    </row>
    <row r="35" spans="1:10" ht="20.100000000000001" customHeight="1">
      <c r="A35" s="304" t="s">
        <v>14</v>
      </c>
      <c r="B35" s="305"/>
      <c r="C35" s="305"/>
      <c r="D35" s="305"/>
      <c r="E35" s="305"/>
      <c r="F35" s="305"/>
      <c r="G35" s="306"/>
      <c r="H35" s="8">
        <f>H29+H25+H21+H10+H13</f>
        <v>1200897.9299999997</v>
      </c>
      <c r="J35" s="7"/>
    </row>
    <row r="36" spans="1:10" ht="14.25" customHeight="1">
      <c r="A36" s="9"/>
      <c r="B36" s="10"/>
      <c r="C36" s="10"/>
      <c r="D36" s="10"/>
      <c r="E36" s="10"/>
      <c r="F36" s="11"/>
      <c r="G36" s="10"/>
      <c r="H36" s="12"/>
      <c r="J36" s="13"/>
    </row>
    <row r="37" spans="1:10" ht="11.25" customHeight="1">
      <c r="A37" s="14"/>
      <c r="B37" s="15"/>
      <c r="C37" s="15"/>
      <c r="D37" s="15"/>
      <c r="E37" s="15"/>
      <c r="F37" s="16"/>
      <c r="G37" s="15"/>
      <c r="H37" s="17"/>
    </row>
    <row r="38" spans="1:10" ht="11.25" customHeight="1">
      <c r="A38" s="14"/>
      <c r="B38" s="299"/>
      <c r="C38" s="299"/>
      <c r="D38" s="15"/>
      <c r="E38" s="299"/>
      <c r="F38" s="299"/>
      <c r="G38" s="160"/>
      <c r="H38" s="17"/>
      <c r="J38" s="163"/>
    </row>
    <row r="39" spans="1:10" ht="13.8">
      <c r="A39" s="14"/>
      <c r="B39" s="297" t="s">
        <v>44</v>
      </c>
      <c r="C39" s="297"/>
      <c r="D39" s="15"/>
      <c r="E39" s="298" t="s">
        <v>90</v>
      </c>
      <c r="F39" s="298"/>
      <c r="G39" s="160"/>
      <c r="H39" s="17"/>
    </row>
    <row r="40" spans="1:10" hidden="1">
      <c r="A40" s="18"/>
      <c r="B40" s="19"/>
      <c r="C40" s="19"/>
      <c r="D40" s="19"/>
      <c r="E40" s="19"/>
      <c r="F40" s="20"/>
      <c r="G40" s="19"/>
      <c r="H40" s="21"/>
    </row>
    <row r="41" spans="1:10">
      <c r="A41" s="18"/>
      <c r="B41" s="324" t="s">
        <v>45</v>
      </c>
      <c r="C41" s="324"/>
      <c r="D41" s="19"/>
      <c r="E41" s="19"/>
      <c r="F41" s="20"/>
      <c r="G41" s="19"/>
      <c r="H41" s="21"/>
    </row>
    <row r="42" spans="1:10">
      <c r="A42" s="18"/>
      <c r="B42" s="19"/>
      <c r="C42" s="19"/>
      <c r="D42" s="19"/>
      <c r="E42" s="19"/>
      <c r="F42" s="20"/>
      <c r="G42" s="19"/>
      <c r="H42" s="21"/>
    </row>
    <row r="43" spans="1:10" ht="11.25" customHeight="1">
      <c r="A43" s="14"/>
      <c r="B43" s="299"/>
      <c r="C43" s="299"/>
      <c r="D43" s="15"/>
      <c r="E43" s="298"/>
      <c r="F43" s="298"/>
      <c r="G43" s="160"/>
      <c r="H43" s="17"/>
    </row>
    <row r="44" spans="1:10" ht="12.6" customHeight="1">
      <c r="A44" s="22"/>
      <c r="B44" s="325" t="s">
        <v>193</v>
      </c>
      <c r="C44" s="325"/>
      <c r="D44" s="23"/>
      <c r="E44" s="326"/>
      <c r="F44" s="326"/>
      <c r="G44" s="159"/>
      <c r="H44" s="24"/>
    </row>
    <row r="45" spans="1:10" ht="12" customHeight="1">
      <c r="A45" s="18"/>
      <c r="B45" s="324" t="s">
        <v>43</v>
      </c>
      <c r="C45" s="324"/>
      <c r="D45" s="19"/>
      <c r="E45" s="19"/>
      <c r="F45" s="20"/>
      <c r="G45" s="19"/>
      <c r="H45" s="21"/>
    </row>
    <row r="46" spans="1:10">
      <c r="A46" s="25"/>
      <c r="B46" s="26"/>
      <c r="C46" s="26"/>
      <c r="D46" s="26"/>
      <c r="E46" s="26"/>
      <c r="F46" s="27"/>
      <c r="G46" s="26"/>
      <c r="H46" s="28"/>
    </row>
  </sheetData>
  <mergeCells count="25">
    <mergeCell ref="G3:H3"/>
    <mergeCell ref="E4:F4"/>
    <mergeCell ref="B45:C45"/>
    <mergeCell ref="E43:F43"/>
    <mergeCell ref="B44:C44"/>
    <mergeCell ref="E44:F44"/>
    <mergeCell ref="B43:C43"/>
    <mergeCell ref="B41:C41"/>
    <mergeCell ref="A4:D4"/>
    <mergeCell ref="C1:H1"/>
    <mergeCell ref="A1:B1"/>
    <mergeCell ref="B39:C39"/>
    <mergeCell ref="E39:F39"/>
    <mergeCell ref="E38:F38"/>
    <mergeCell ref="B38:C38"/>
    <mergeCell ref="A5:D5"/>
    <mergeCell ref="A6:D6"/>
    <mergeCell ref="A35:G35"/>
    <mergeCell ref="A8:H8"/>
    <mergeCell ref="E5:H5"/>
    <mergeCell ref="A7:D7"/>
    <mergeCell ref="A2:H2"/>
    <mergeCell ref="G4:H4"/>
    <mergeCell ref="A3:D3"/>
    <mergeCell ref="E3:F3"/>
  </mergeCells>
  <phoneticPr fontId="4" type="noConversion"/>
  <printOptions horizontalCentered="1"/>
  <pageMargins left="0" right="0" top="0.39370078740157483" bottom="0" header="0" footer="0"/>
  <pageSetup paperSize="9" scale="75" fitToHeight="2" orientation="landscape" horizontalDpi="4294967295" r:id="rId1"/>
  <headerFooter alignWithMargins="0"/>
  <rowBreaks count="1" manualBreakCount="1">
    <brk id="28" max="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6146" r:id="rId4">
          <objectPr defaultSize="0" autoPict="0" r:id="rId5">
            <anchor moveWithCells="1">
              <from>
                <xdr:col>0</xdr:col>
                <xdr:colOff>99060</xdr:colOff>
                <xdr:row>0</xdr:row>
                <xdr:rowOff>144780</xdr:rowOff>
              </from>
              <to>
                <xdr:col>1</xdr:col>
                <xdr:colOff>579120</xdr:colOff>
                <xdr:row>0</xdr:row>
                <xdr:rowOff>762000</xdr:rowOff>
              </to>
            </anchor>
          </objectPr>
        </oleObject>
      </mc:Choice>
      <mc:Fallback>
        <oleObject progId="Word.Picture.8" shapeId="614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31"/>
  <sheetViews>
    <sheetView showGridLines="0" view="pageBreakPreview" topLeftCell="A110" zoomScale="80" zoomScaleNormal="90" zoomScaleSheetLayoutView="80" workbookViewId="0">
      <selection activeCell="A135" sqref="A135:K135"/>
    </sheetView>
  </sheetViews>
  <sheetFormatPr defaultRowHeight="15" customHeight="1"/>
  <cols>
    <col min="1" max="1" width="19.109375" style="64" customWidth="1"/>
    <col min="2" max="2" width="16.44140625" style="57" customWidth="1"/>
    <col min="3" max="3" width="16.88671875" style="64" customWidth="1"/>
    <col min="4" max="4" width="19.6640625" style="64" customWidth="1"/>
    <col min="5" max="5" width="18.5546875" style="64" customWidth="1"/>
    <col min="6" max="6" width="21.6640625" style="57" customWidth="1"/>
    <col min="7" max="7" width="20.109375" style="64" bestFit="1" customWidth="1"/>
    <col min="8" max="8" width="20.33203125" style="64" customWidth="1"/>
    <col min="9" max="9" width="16.6640625" style="55" customWidth="1"/>
    <col min="10" max="10" width="14.33203125" style="55" customWidth="1"/>
    <col min="11" max="11" width="13.88671875" style="65" customWidth="1"/>
    <col min="12" max="12" width="4" style="31" customWidth="1"/>
    <col min="13" max="13" width="9.109375" style="31"/>
    <col min="14" max="14" width="11.5546875" style="31" customWidth="1"/>
    <col min="15" max="17" width="9.109375" style="31"/>
    <col min="18" max="18" width="10" style="31" bestFit="1" customWidth="1"/>
    <col min="19" max="19" width="13.44140625" style="31" customWidth="1"/>
    <col min="20" max="20" width="14.44140625" style="31" bestFit="1" customWidth="1"/>
    <col min="21" max="21" width="14.109375" style="31" customWidth="1"/>
    <col min="22" max="256" width="9.109375" style="31"/>
    <col min="257" max="257" width="19.88671875" style="31" customWidth="1"/>
    <col min="258" max="258" width="16" style="31" customWidth="1"/>
    <col min="259" max="259" width="15.6640625" style="31" customWidth="1"/>
    <col min="260" max="260" width="17.6640625" style="31" customWidth="1"/>
    <col min="261" max="262" width="15.6640625" style="31" customWidth="1"/>
    <col min="263" max="263" width="16.6640625" style="31" customWidth="1"/>
    <col min="264" max="264" width="16.33203125" style="31" customWidth="1"/>
    <col min="265" max="265" width="17.6640625" style="31" customWidth="1"/>
    <col min="266" max="266" width="14" style="31" customWidth="1"/>
    <col min="267" max="267" width="15" style="31" customWidth="1"/>
    <col min="268" max="268" width="4" style="31" customWidth="1"/>
    <col min="269" max="269" width="9.109375" style="31"/>
    <col min="270" max="270" width="11.5546875" style="31" customWidth="1"/>
    <col min="271" max="273" width="9.109375" style="31"/>
    <col min="274" max="274" width="10" style="31" bestFit="1" customWidth="1"/>
    <col min="275" max="275" width="13.44140625" style="31" customWidth="1"/>
    <col min="276" max="276" width="14.44140625" style="31" bestFit="1" customWidth="1"/>
    <col min="277" max="277" width="14.109375" style="31" customWidth="1"/>
    <col min="278" max="512" width="9.109375" style="31"/>
    <col min="513" max="513" width="19.88671875" style="31" customWidth="1"/>
    <col min="514" max="514" width="16" style="31" customWidth="1"/>
    <col min="515" max="515" width="15.6640625" style="31" customWidth="1"/>
    <col min="516" max="516" width="17.6640625" style="31" customWidth="1"/>
    <col min="517" max="518" width="15.6640625" style="31" customWidth="1"/>
    <col min="519" max="519" width="16.6640625" style="31" customWidth="1"/>
    <col min="520" max="520" width="16.33203125" style="31" customWidth="1"/>
    <col min="521" max="521" width="17.6640625" style="31" customWidth="1"/>
    <col min="522" max="522" width="14" style="31" customWidth="1"/>
    <col min="523" max="523" width="15" style="31" customWidth="1"/>
    <col min="524" max="524" width="4" style="31" customWidth="1"/>
    <col min="525" max="525" width="9.109375" style="31"/>
    <col min="526" max="526" width="11.5546875" style="31" customWidth="1"/>
    <col min="527" max="529" width="9.109375" style="31"/>
    <col min="530" max="530" width="10" style="31" bestFit="1" customWidth="1"/>
    <col min="531" max="531" width="13.44140625" style="31" customWidth="1"/>
    <col min="532" max="532" width="14.44140625" style="31" bestFit="1" customWidth="1"/>
    <col min="533" max="533" width="14.109375" style="31" customWidth="1"/>
    <col min="534" max="768" width="9.109375" style="31"/>
    <col min="769" max="769" width="19.88671875" style="31" customWidth="1"/>
    <col min="770" max="770" width="16" style="31" customWidth="1"/>
    <col min="771" max="771" width="15.6640625" style="31" customWidth="1"/>
    <col min="772" max="772" width="17.6640625" style="31" customWidth="1"/>
    <col min="773" max="774" width="15.6640625" style="31" customWidth="1"/>
    <col min="775" max="775" width="16.6640625" style="31" customWidth="1"/>
    <col min="776" max="776" width="16.33203125" style="31" customWidth="1"/>
    <col min="777" max="777" width="17.6640625" style="31" customWidth="1"/>
    <col min="778" max="778" width="14" style="31" customWidth="1"/>
    <col min="779" max="779" width="15" style="31" customWidth="1"/>
    <col min="780" max="780" width="4" style="31" customWidth="1"/>
    <col min="781" max="781" width="9.109375" style="31"/>
    <col min="782" max="782" width="11.5546875" style="31" customWidth="1"/>
    <col min="783" max="785" width="9.109375" style="31"/>
    <col min="786" max="786" width="10" style="31" bestFit="1" customWidth="1"/>
    <col min="787" max="787" width="13.44140625" style="31" customWidth="1"/>
    <col min="788" max="788" width="14.44140625" style="31" bestFit="1" customWidth="1"/>
    <col min="789" max="789" width="14.109375" style="31" customWidth="1"/>
    <col min="790" max="1024" width="9.109375" style="31"/>
    <col min="1025" max="1025" width="19.88671875" style="31" customWidth="1"/>
    <col min="1026" max="1026" width="16" style="31" customWidth="1"/>
    <col min="1027" max="1027" width="15.6640625" style="31" customWidth="1"/>
    <col min="1028" max="1028" width="17.6640625" style="31" customWidth="1"/>
    <col min="1029" max="1030" width="15.6640625" style="31" customWidth="1"/>
    <col min="1031" max="1031" width="16.6640625" style="31" customWidth="1"/>
    <col min="1032" max="1032" width="16.33203125" style="31" customWidth="1"/>
    <col min="1033" max="1033" width="17.6640625" style="31" customWidth="1"/>
    <col min="1034" max="1034" width="14" style="31" customWidth="1"/>
    <col min="1035" max="1035" width="15" style="31" customWidth="1"/>
    <col min="1036" max="1036" width="4" style="31" customWidth="1"/>
    <col min="1037" max="1037" width="9.109375" style="31"/>
    <col min="1038" max="1038" width="11.5546875" style="31" customWidth="1"/>
    <col min="1039" max="1041" width="9.109375" style="31"/>
    <col min="1042" max="1042" width="10" style="31" bestFit="1" customWidth="1"/>
    <col min="1043" max="1043" width="13.44140625" style="31" customWidth="1"/>
    <col min="1044" max="1044" width="14.44140625" style="31" bestFit="1" customWidth="1"/>
    <col min="1045" max="1045" width="14.109375" style="31" customWidth="1"/>
    <col min="1046" max="1280" width="9.109375" style="31"/>
    <col min="1281" max="1281" width="19.88671875" style="31" customWidth="1"/>
    <col min="1282" max="1282" width="16" style="31" customWidth="1"/>
    <col min="1283" max="1283" width="15.6640625" style="31" customWidth="1"/>
    <col min="1284" max="1284" width="17.6640625" style="31" customWidth="1"/>
    <col min="1285" max="1286" width="15.6640625" style="31" customWidth="1"/>
    <col min="1287" max="1287" width="16.6640625" style="31" customWidth="1"/>
    <col min="1288" max="1288" width="16.33203125" style="31" customWidth="1"/>
    <col min="1289" max="1289" width="17.6640625" style="31" customWidth="1"/>
    <col min="1290" max="1290" width="14" style="31" customWidth="1"/>
    <col min="1291" max="1291" width="15" style="31" customWidth="1"/>
    <col min="1292" max="1292" width="4" style="31" customWidth="1"/>
    <col min="1293" max="1293" width="9.109375" style="31"/>
    <col min="1294" max="1294" width="11.5546875" style="31" customWidth="1"/>
    <col min="1295" max="1297" width="9.109375" style="31"/>
    <col min="1298" max="1298" width="10" style="31" bestFit="1" customWidth="1"/>
    <col min="1299" max="1299" width="13.44140625" style="31" customWidth="1"/>
    <col min="1300" max="1300" width="14.44140625" style="31" bestFit="1" customWidth="1"/>
    <col min="1301" max="1301" width="14.109375" style="31" customWidth="1"/>
    <col min="1302" max="1536" width="9.109375" style="31"/>
    <col min="1537" max="1537" width="19.88671875" style="31" customWidth="1"/>
    <col min="1538" max="1538" width="16" style="31" customWidth="1"/>
    <col min="1539" max="1539" width="15.6640625" style="31" customWidth="1"/>
    <col min="1540" max="1540" width="17.6640625" style="31" customWidth="1"/>
    <col min="1541" max="1542" width="15.6640625" style="31" customWidth="1"/>
    <col min="1543" max="1543" width="16.6640625" style="31" customWidth="1"/>
    <col min="1544" max="1544" width="16.33203125" style="31" customWidth="1"/>
    <col min="1545" max="1545" width="17.6640625" style="31" customWidth="1"/>
    <col min="1546" max="1546" width="14" style="31" customWidth="1"/>
    <col min="1547" max="1547" width="15" style="31" customWidth="1"/>
    <col min="1548" max="1548" width="4" style="31" customWidth="1"/>
    <col min="1549" max="1549" width="9.109375" style="31"/>
    <col min="1550" max="1550" width="11.5546875" style="31" customWidth="1"/>
    <col min="1551" max="1553" width="9.109375" style="31"/>
    <col min="1554" max="1554" width="10" style="31" bestFit="1" customWidth="1"/>
    <col min="1555" max="1555" width="13.44140625" style="31" customWidth="1"/>
    <col min="1556" max="1556" width="14.44140625" style="31" bestFit="1" customWidth="1"/>
    <col min="1557" max="1557" width="14.109375" style="31" customWidth="1"/>
    <col min="1558" max="1792" width="9.109375" style="31"/>
    <col min="1793" max="1793" width="19.88671875" style="31" customWidth="1"/>
    <col min="1794" max="1794" width="16" style="31" customWidth="1"/>
    <col min="1795" max="1795" width="15.6640625" style="31" customWidth="1"/>
    <col min="1796" max="1796" width="17.6640625" style="31" customWidth="1"/>
    <col min="1797" max="1798" width="15.6640625" style="31" customWidth="1"/>
    <col min="1799" max="1799" width="16.6640625" style="31" customWidth="1"/>
    <col min="1800" max="1800" width="16.33203125" style="31" customWidth="1"/>
    <col min="1801" max="1801" width="17.6640625" style="31" customWidth="1"/>
    <col min="1802" max="1802" width="14" style="31" customWidth="1"/>
    <col min="1803" max="1803" width="15" style="31" customWidth="1"/>
    <col min="1804" max="1804" width="4" style="31" customWidth="1"/>
    <col min="1805" max="1805" width="9.109375" style="31"/>
    <col min="1806" max="1806" width="11.5546875" style="31" customWidth="1"/>
    <col min="1807" max="1809" width="9.109375" style="31"/>
    <col min="1810" max="1810" width="10" style="31" bestFit="1" customWidth="1"/>
    <col min="1811" max="1811" width="13.44140625" style="31" customWidth="1"/>
    <col min="1812" max="1812" width="14.44140625" style="31" bestFit="1" customWidth="1"/>
    <col min="1813" max="1813" width="14.109375" style="31" customWidth="1"/>
    <col min="1814" max="2048" width="9.109375" style="31"/>
    <col min="2049" max="2049" width="19.88671875" style="31" customWidth="1"/>
    <col min="2050" max="2050" width="16" style="31" customWidth="1"/>
    <col min="2051" max="2051" width="15.6640625" style="31" customWidth="1"/>
    <col min="2052" max="2052" width="17.6640625" style="31" customWidth="1"/>
    <col min="2053" max="2054" width="15.6640625" style="31" customWidth="1"/>
    <col min="2055" max="2055" width="16.6640625" style="31" customWidth="1"/>
    <col min="2056" max="2056" width="16.33203125" style="31" customWidth="1"/>
    <col min="2057" max="2057" width="17.6640625" style="31" customWidth="1"/>
    <col min="2058" max="2058" width="14" style="31" customWidth="1"/>
    <col min="2059" max="2059" width="15" style="31" customWidth="1"/>
    <col min="2060" max="2060" width="4" style="31" customWidth="1"/>
    <col min="2061" max="2061" width="9.109375" style="31"/>
    <col min="2062" max="2062" width="11.5546875" style="31" customWidth="1"/>
    <col min="2063" max="2065" width="9.109375" style="31"/>
    <col min="2066" max="2066" width="10" style="31" bestFit="1" customWidth="1"/>
    <col min="2067" max="2067" width="13.44140625" style="31" customWidth="1"/>
    <col min="2068" max="2068" width="14.44140625" style="31" bestFit="1" customWidth="1"/>
    <col min="2069" max="2069" width="14.109375" style="31" customWidth="1"/>
    <col min="2070" max="2304" width="9.109375" style="31"/>
    <col min="2305" max="2305" width="19.88671875" style="31" customWidth="1"/>
    <col min="2306" max="2306" width="16" style="31" customWidth="1"/>
    <col min="2307" max="2307" width="15.6640625" style="31" customWidth="1"/>
    <col min="2308" max="2308" width="17.6640625" style="31" customWidth="1"/>
    <col min="2309" max="2310" width="15.6640625" style="31" customWidth="1"/>
    <col min="2311" max="2311" width="16.6640625" style="31" customWidth="1"/>
    <col min="2312" max="2312" width="16.33203125" style="31" customWidth="1"/>
    <col min="2313" max="2313" width="17.6640625" style="31" customWidth="1"/>
    <col min="2314" max="2314" width="14" style="31" customWidth="1"/>
    <col min="2315" max="2315" width="15" style="31" customWidth="1"/>
    <col min="2316" max="2316" width="4" style="31" customWidth="1"/>
    <col min="2317" max="2317" width="9.109375" style="31"/>
    <col min="2318" max="2318" width="11.5546875" style="31" customWidth="1"/>
    <col min="2319" max="2321" width="9.109375" style="31"/>
    <col min="2322" max="2322" width="10" style="31" bestFit="1" customWidth="1"/>
    <col min="2323" max="2323" width="13.44140625" style="31" customWidth="1"/>
    <col min="2324" max="2324" width="14.44140625" style="31" bestFit="1" customWidth="1"/>
    <col min="2325" max="2325" width="14.109375" style="31" customWidth="1"/>
    <col min="2326" max="2560" width="9.109375" style="31"/>
    <col min="2561" max="2561" width="19.88671875" style="31" customWidth="1"/>
    <col min="2562" max="2562" width="16" style="31" customWidth="1"/>
    <col min="2563" max="2563" width="15.6640625" style="31" customWidth="1"/>
    <col min="2564" max="2564" width="17.6640625" style="31" customWidth="1"/>
    <col min="2565" max="2566" width="15.6640625" style="31" customWidth="1"/>
    <col min="2567" max="2567" width="16.6640625" style="31" customWidth="1"/>
    <col min="2568" max="2568" width="16.33203125" style="31" customWidth="1"/>
    <col min="2569" max="2569" width="17.6640625" style="31" customWidth="1"/>
    <col min="2570" max="2570" width="14" style="31" customWidth="1"/>
    <col min="2571" max="2571" width="15" style="31" customWidth="1"/>
    <col min="2572" max="2572" width="4" style="31" customWidth="1"/>
    <col min="2573" max="2573" width="9.109375" style="31"/>
    <col min="2574" max="2574" width="11.5546875" style="31" customWidth="1"/>
    <col min="2575" max="2577" width="9.109375" style="31"/>
    <col min="2578" max="2578" width="10" style="31" bestFit="1" customWidth="1"/>
    <col min="2579" max="2579" width="13.44140625" style="31" customWidth="1"/>
    <col min="2580" max="2580" width="14.44140625" style="31" bestFit="1" customWidth="1"/>
    <col min="2581" max="2581" width="14.109375" style="31" customWidth="1"/>
    <col min="2582" max="2816" width="9.109375" style="31"/>
    <col min="2817" max="2817" width="19.88671875" style="31" customWidth="1"/>
    <col min="2818" max="2818" width="16" style="31" customWidth="1"/>
    <col min="2819" max="2819" width="15.6640625" style="31" customWidth="1"/>
    <col min="2820" max="2820" width="17.6640625" style="31" customWidth="1"/>
    <col min="2821" max="2822" width="15.6640625" style="31" customWidth="1"/>
    <col min="2823" max="2823" width="16.6640625" style="31" customWidth="1"/>
    <col min="2824" max="2824" width="16.33203125" style="31" customWidth="1"/>
    <col min="2825" max="2825" width="17.6640625" style="31" customWidth="1"/>
    <col min="2826" max="2826" width="14" style="31" customWidth="1"/>
    <col min="2827" max="2827" width="15" style="31" customWidth="1"/>
    <col min="2828" max="2828" width="4" style="31" customWidth="1"/>
    <col min="2829" max="2829" width="9.109375" style="31"/>
    <col min="2830" max="2830" width="11.5546875" style="31" customWidth="1"/>
    <col min="2831" max="2833" width="9.109375" style="31"/>
    <col min="2834" max="2834" width="10" style="31" bestFit="1" customWidth="1"/>
    <col min="2835" max="2835" width="13.44140625" style="31" customWidth="1"/>
    <col min="2836" max="2836" width="14.44140625" style="31" bestFit="1" customWidth="1"/>
    <col min="2837" max="2837" width="14.109375" style="31" customWidth="1"/>
    <col min="2838" max="3072" width="9.109375" style="31"/>
    <col min="3073" max="3073" width="19.88671875" style="31" customWidth="1"/>
    <col min="3074" max="3074" width="16" style="31" customWidth="1"/>
    <col min="3075" max="3075" width="15.6640625" style="31" customWidth="1"/>
    <col min="3076" max="3076" width="17.6640625" style="31" customWidth="1"/>
    <col min="3077" max="3078" width="15.6640625" style="31" customWidth="1"/>
    <col min="3079" max="3079" width="16.6640625" style="31" customWidth="1"/>
    <col min="3080" max="3080" width="16.33203125" style="31" customWidth="1"/>
    <col min="3081" max="3081" width="17.6640625" style="31" customWidth="1"/>
    <col min="3082" max="3082" width="14" style="31" customWidth="1"/>
    <col min="3083" max="3083" width="15" style="31" customWidth="1"/>
    <col min="3084" max="3084" width="4" style="31" customWidth="1"/>
    <col min="3085" max="3085" width="9.109375" style="31"/>
    <col min="3086" max="3086" width="11.5546875" style="31" customWidth="1"/>
    <col min="3087" max="3089" width="9.109375" style="31"/>
    <col min="3090" max="3090" width="10" style="31" bestFit="1" customWidth="1"/>
    <col min="3091" max="3091" width="13.44140625" style="31" customWidth="1"/>
    <col min="3092" max="3092" width="14.44140625" style="31" bestFit="1" customWidth="1"/>
    <col min="3093" max="3093" width="14.109375" style="31" customWidth="1"/>
    <col min="3094" max="3328" width="9.109375" style="31"/>
    <col min="3329" max="3329" width="19.88671875" style="31" customWidth="1"/>
    <col min="3330" max="3330" width="16" style="31" customWidth="1"/>
    <col min="3331" max="3331" width="15.6640625" style="31" customWidth="1"/>
    <col min="3332" max="3332" width="17.6640625" style="31" customWidth="1"/>
    <col min="3333" max="3334" width="15.6640625" style="31" customWidth="1"/>
    <col min="3335" max="3335" width="16.6640625" style="31" customWidth="1"/>
    <col min="3336" max="3336" width="16.33203125" style="31" customWidth="1"/>
    <col min="3337" max="3337" width="17.6640625" style="31" customWidth="1"/>
    <col min="3338" max="3338" width="14" style="31" customWidth="1"/>
    <col min="3339" max="3339" width="15" style="31" customWidth="1"/>
    <col min="3340" max="3340" width="4" style="31" customWidth="1"/>
    <col min="3341" max="3341" width="9.109375" style="31"/>
    <col min="3342" max="3342" width="11.5546875" style="31" customWidth="1"/>
    <col min="3343" max="3345" width="9.109375" style="31"/>
    <col min="3346" max="3346" width="10" style="31" bestFit="1" customWidth="1"/>
    <col min="3347" max="3347" width="13.44140625" style="31" customWidth="1"/>
    <col min="3348" max="3348" width="14.44140625" style="31" bestFit="1" customWidth="1"/>
    <col min="3349" max="3349" width="14.109375" style="31" customWidth="1"/>
    <col min="3350" max="3584" width="9.109375" style="31"/>
    <col min="3585" max="3585" width="19.88671875" style="31" customWidth="1"/>
    <col min="3586" max="3586" width="16" style="31" customWidth="1"/>
    <col min="3587" max="3587" width="15.6640625" style="31" customWidth="1"/>
    <col min="3588" max="3588" width="17.6640625" style="31" customWidth="1"/>
    <col min="3589" max="3590" width="15.6640625" style="31" customWidth="1"/>
    <col min="3591" max="3591" width="16.6640625" style="31" customWidth="1"/>
    <col min="3592" max="3592" width="16.33203125" style="31" customWidth="1"/>
    <col min="3593" max="3593" width="17.6640625" style="31" customWidth="1"/>
    <col min="3594" max="3594" width="14" style="31" customWidth="1"/>
    <col min="3595" max="3595" width="15" style="31" customWidth="1"/>
    <col min="3596" max="3596" width="4" style="31" customWidth="1"/>
    <col min="3597" max="3597" width="9.109375" style="31"/>
    <col min="3598" max="3598" width="11.5546875" style="31" customWidth="1"/>
    <col min="3599" max="3601" width="9.109375" style="31"/>
    <col min="3602" max="3602" width="10" style="31" bestFit="1" customWidth="1"/>
    <col min="3603" max="3603" width="13.44140625" style="31" customWidth="1"/>
    <col min="3604" max="3604" width="14.44140625" style="31" bestFit="1" customWidth="1"/>
    <col min="3605" max="3605" width="14.109375" style="31" customWidth="1"/>
    <col min="3606" max="3840" width="9.109375" style="31"/>
    <col min="3841" max="3841" width="19.88671875" style="31" customWidth="1"/>
    <col min="3842" max="3842" width="16" style="31" customWidth="1"/>
    <col min="3843" max="3843" width="15.6640625" style="31" customWidth="1"/>
    <col min="3844" max="3844" width="17.6640625" style="31" customWidth="1"/>
    <col min="3845" max="3846" width="15.6640625" style="31" customWidth="1"/>
    <col min="3847" max="3847" width="16.6640625" style="31" customWidth="1"/>
    <col min="3848" max="3848" width="16.33203125" style="31" customWidth="1"/>
    <col min="3849" max="3849" width="17.6640625" style="31" customWidth="1"/>
    <col min="3850" max="3850" width="14" style="31" customWidth="1"/>
    <col min="3851" max="3851" width="15" style="31" customWidth="1"/>
    <col min="3852" max="3852" width="4" style="31" customWidth="1"/>
    <col min="3853" max="3853" width="9.109375" style="31"/>
    <col min="3854" max="3854" width="11.5546875" style="31" customWidth="1"/>
    <col min="3855" max="3857" width="9.109375" style="31"/>
    <col min="3858" max="3858" width="10" style="31" bestFit="1" customWidth="1"/>
    <col min="3859" max="3859" width="13.44140625" style="31" customWidth="1"/>
    <col min="3860" max="3860" width="14.44140625" style="31" bestFit="1" customWidth="1"/>
    <col min="3861" max="3861" width="14.109375" style="31" customWidth="1"/>
    <col min="3862" max="4096" width="9.109375" style="31"/>
    <col min="4097" max="4097" width="19.88671875" style="31" customWidth="1"/>
    <col min="4098" max="4098" width="16" style="31" customWidth="1"/>
    <col min="4099" max="4099" width="15.6640625" style="31" customWidth="1"/>
    <col min="4100" max="4100" width="17.6640625" style="31" customWidth="1"/>
    <col min="4101" max="4102" width="15.6640625" style="31" customWidth="1"/>
    <col min="4103" max="4103" width="16.6640625" style="31" customWidth="1"/>
    <col min="4104" max="4104" width="16.33203125" style="31" customWidth="1"/>
    <col min="4105" max="4105" width="17.6640625" style="31" customWidth="1"/>
    <col min="4106" max="4106" width="14" style="31" customWidth="1"/>
    <col min="4107" max="4107" width="15" style="31" customWidth="1"/>
    <col min="4108" max="4108" width="4" style="31" customWidth="1"/>
    <col min="4109" max="4109" width="9.109375" style="31"/>
    <col min="4110" max="4110" width="11.5546875" style="31" customWidth="1"/>
    <col min="4111" max="4113" width="9.109375" style="31"/>
    <col min="4114" max="4114" width="10" style="31" bestFit="1" customWidth="1"/>
    <col min="4115" max="4115" width="13.44140625" style="31" customWidth="1"/>
    <col min="4116" max="4116" width="14.44140625" style="31" bestFit="1" customWidth="1"/>
    <col min="4117" max="4117" width="14.109375" style="31" customWidth="1"/>
    <col min="4118" max="4352" width="9.109375" style="31"/>
    <col min="4353" max="4353" width="19.88671875" style="31" customWidth="1"/>
    <col min="4354" max="4354" width="16" style="31" customWidth="1"/>
    <col min="4355" max="4355" width="15.6640625" style="31" customWidth="1"/>
    <col min="4356" max="4356" width="17.6640625" style="31" customWidth="1"/>
    <col min="4357" max="4358" width="15.6640625" style="31" customWidth="1"/>
    <col min="4359" max="4359" width="16.6640625" style="31" customWidth="1"/>
    <col min="4360" max="4360" width="16.33203125" style="31" customWidth="1"/>
    <col min="4361" max="4361" width="17.6640625" style="31" customWidth="1"/>
    <col min="4362" max="4362" width="14" style="31" customWidth="1"/>
    <col min="4363" max="4363" width="15" style="31" customWidth="1"/>
    <col min="4364" max="4364" width="4" style="31" customWidth="1"/>
    <col min="4365" max="4365" width="9.109375" style="31"/>
    <col min="4366" max="4366" width="11.5546875" style="31" customWidth="1"/>
    <col min="4367" max="4369" width="9.109375" style="31"/>
    <col min="4370" max="4370" width="10" style="31" bestFit="1" customWidth="1"/>
    <col min="4371" max="4371" width="13.44140625" style="31" customWidth="1"/>
    <col min="4372" max="4372" width="14.44140625" style="31" bestFit="1" customWidth="1"/>
    <col min="4373" max="4373" width="14.109375" style="31" customWidth="1"/>
    <col min="4374" max="4608" width="9.109375" style="31"/>
    <col min="4609" max="4609" width="19.88671875" style="31" customWidth="1"/>
    <col min="4610" max="4610" width="16" style="31" customWidth="1"/>
    <col min="4611" max="4611" width="15.6640625" style="31" customWidth="1"/>
    <col min="4612" max="4612" width="17.6640625" style="31" customWidth="1"/>
    <col min="4613" max="4614" width="15.6640625" style="31" customWidth="1"/>
    <col min="4615" max="4615" width="16.6640625" style="31" customWidth="1"/>
    <col min="4616" max="4616" width="16.33203125" style="31" customWidth="1"/>
    <col min="4617" max="4617" width="17.6640625" style="31" customWidth="1"/>
    <col min="4618" max="4618" width="14" style="31" customWidth="1"/>
    <col min="4619" max="4619" width="15" style="31" customWidth="1"/>
    <col min="4620" max="4620" width="4" style="31" customWidth="1"/>
    <col min="4621" max="4621" width="9.109375" style="31"/>
    <col min="4622" max="4622" width="11.5546875" style="31" customWidth="1"/>
    <col min="4623" max="4625" width="9.109375" style="31"/>
    <col min="4626" max="4626" width="10" style="31" bestFit="1" customWidth="1"/>
    <col min="4627" max="4627" width="13.44140625" style="31" customWidth="1"/>
    <col min="4628" max="4628" width="14.44140625" style="31" bestFit="1" customWidth="1"/>
    <col min="4629" max="4629" width="14.109375" style="31" customWidth="1"/>
    <col min="4630" max="4864" width="9.109375" style="31"/>
    <col min="4865" max="4865" width="19.88671875" style="31" customWidth="1"/>
    <col min="4866" max="4866" width="16" style="31" customWidth="1"/>
    <col min="4867" max="4867" width="15.6640625" style="31" customWidth="1"/>
    <col min="4868" max="4868" width="17.6640625" style="31" customWidth="1"/>
    <col min="4869" max="4870" width="15.6640625" style="31" customWidth="1"/>
    <col min="4871" max="4871" width="16.6640625" style="31" customWidth="1"/>
    <col min="4872" max="4872" width="16.33203125" style="31" customWidth="1"/>
    <col min="4873" max="4873" width="17.6640625" style="31" customWidth="1"/>
    <col min="4874" max="4874" width="14" style="31" customWidth="1"/>
    <col min="4875" max="4875" width="15" style="31" customWidth="1"/>
    <col min="4876" max="4876" width="4" style="31" customWidth="1"/>
    <col min="4877" max="4877" width="9.109375" style="31"/>
    <col min="4878" max="4878" width="11.5546875" style="31" customWidth="1"/>
    <col min="4879" max="4881" width="9.109375" style="31"/>
    <col min="4882" max="4882" width="10" style="31" bestFit="1" customWidth="1"/>
    <col min="4883" max="4883" width="13.44140625" style="31" customWidth="1"/>
    <col min="4884" max="4884" width="14.44140625" style="31" bestFit="1" customWidth="1"/>
    <col min="4885" max="4885" width="14.109375" style="31" customWidth="1"/>
    <col min="4886" max="5120" width="9.109375" style="31"/>
    <col min="5121" max="5121" width="19.88671875" style="31" customWidth="1"/>
    <col min="5122" max="5122" width="16" style="31" customWidth="1"/>
    <col min="5123" max="5123" width="15.6640625" style="31" customWidth="1"/>
    <col min="5124" max="5124" width="17.6640625" style="31" customWidth="1"/>
    <col min="5125" max="5126" width="15.6640625" style="31" customWidth="1"/>
    <col min="5127" max="5127" width="16.6640625" style="31" customWidth="1"/>
    <col min="5128" max="5128" width="16.33203125" style="31" customWidth="1"/>
    <col min="5129" max="5129" width="17.6640625" style="31" customWidth="1"/>
    <col min="5130" max="5130" width="14" style="31" customWidth="1"/>
    <col min="5131" max="5131" width="15" style="31" customWidth="1"/>
    <col min="5132" max="5132" width="4" style="31" customWidth="1"/>
    <col min="5133" max="5133" width="9.109375" style="31"/>
    <col min="5134" max="5134" width="11.5546875" style="31" customWidth="1"/>
    <col min="5135" max="5137" width="9.109375" style="31"/>
    <col min="5138" max="5138" width="10" style="31" bestFit="1" customWidth="1"/>
    <col min="5139" max="5139" width="13.44140625" style="31" customWidth="1"/>
    <col min="5140" max="5140" width="14.44140625" style="31" bestFit="1" customWidth="1"/>
    <col min="5141" max="5141" width="14.109375" style="31" customWidth="1"/>
    <col min="5142" max="5376" width="9.109375" style="31"/>
    <col min="5377" max="5377" width="19.88671875" style="31" customWidth="1"/>
    <col min="5378" max="5378" width="16" style="31" customWidth="1"/>
    <col min="5379" max="5379" width="15.6640625" style="31" customWidth="1"/>
    <col min="5380" max="5380" width="17.6640625" style="31" customWidth="1"/>
    <col min="5381" max="5382" width="15.6640625" style="31" customWidth="1"/>
    <col min="5383" max="5383" width="16.6640625" style="31" customWidth="1"/>
    <col min="5384" max="5384" width="16.33203125" style="31" customWidth="1"/>
    <col min="5385" max="5385" width="17.6640625" style="31" customWidth="1"/>
    <col min="5386" max="5386" width="14" style="31" customWidth="1"/>
    <col min="5387" max="5387" width="15" style="31" customWidth="1"/>
    <col min="5388" max="5388" width="4" style="31" customWidth="1"/>
    <col min="5389" max="5389" width="9.109375" style="31"/>
    <col min="5390" max="5390" width="11.5546875" style="31" customWidth="1"/>
    <col min="5391" max="5393" width="9.109375" style="31"/>
    <col min="5394" max="5394" width="10" style="31" bestFit="1" customWidth="1"/>
    <col min="5395" max="5395" width="13.44140625" style="31" customWidth="1"/>
    <col min="5396" max="5396" width="14.44140625" style="31" bestFit="1" customWidth="1"/>
    <col min="5397" max="5397" width="14.109375" style="31" customWidth="1"/>
    <col min="5398" max="5632" width="9.109375" style="31"/>
    <col min="5633" max="5633" width="19.88671875" style="31" customWidth="1"/>
    <col min="5634" max="5634" width="16" style="31" customWidth="1"/>
    <col min="5635" max="5635" width="15.6640625" style="31" customWidth="1"/>
    <col min="5636" max="5636" width="17.6640625" style="31" customWidth="1"/>
    <col min="5637" max="5638" width="15.6640625" style="31" customWidth="1"/>
    <col min="5639" max="5639" width="16.6640625" style="31" customWidth="1"/>
    <col min="5640" max="5640" width="16.33203125" style="31" customWidth="1"/>
    <col min="5641" max="5641" width="17.6640625" style="31" customWidth="1"/>
    <col min="5642" max="5642" width="14" style="31" customWidth="1"/>
    <col min="5643" max="5643" width="15" style="31" customWidth="1"/>
    <col min="5644" max="5644" width="4" style="31" customWidth="1"/>
    <col min="5645" max="5645" width="9.109375" style="31"/>
    <col min="5646" max="5646" width="11.5546875" style="31" customWidth="1"/>
    <col min="5647" max="5649" width="9.109375" style="31"/>
    <col min="5650" max="5650" width="10" style="31" bestFit="1" customWidth="1"/>
    <col min="5651" max="5651" width="13.44140625" style="31" customWidth="1"/>
    <col min="5652" max="5652" width="14.44140625" style="31" bestFit="1" customWidth="1"/>
    <col min="5653" max="5653" width="14.109375" style="31" customWidth="1"/>
    <col min="5654" max="5888" width="9.109375" style="31"/>
    <col min="5889" max="5889" width="19.88671875" style="31" customWidth="1"/>
    <col min="5890" max="5890" width="16" style="31" customWidth="1"/>
    <col min="5891" max="5891" width="15.6640625" style="31" customWidth="1"/>
    <col min="5892" max="5892" width="17.6640625" style="31" customWidth="1"/>
    <col min="5893" max="5894" width="15.6640625" style="31" customWidth="1"/>
    <col min="5895" max="5895" width="16.6640625" style="31" customWidth="1"/>
    <col min="5896" max="5896" width="16.33203125" style="31" customWidth="1"/>
    <col min="5897" max="5897" width="17.6640625" style="31" customWidth="1"/>
    <col min="5898" max="5898" width="14" style="31" customWidth="1"/>
    <col min="5899" max="5899" width="15" style="31" customWidth="1"/>
    <col min="5900" max="5900" width="4" style="31" customWidth="1"/>
    <col min="5901" max="5901" width="9.109375" style="31"/>
    <col min="5902" max="5902" width="11.5546875" style="31" customWidth="1"/>
    <col min="5903" max="5905" width="9.109375" style="31"/>
    <col min="5906" max="5906" width="10" style="31" bestFit="1" customWidth="1"/>
    <col min="5907" max="5907" width="13.44140625" style="31" customWidth="1"/>
    <col min="5908" max="5908" width="14.44140625" style="31" bestFit="1" customWidth="1"/>
    <col min="5909" max="5909" width="14.109375" style="31" customWidth="1"/>
    <col min="5910" max="6144" width="9.109375" style="31"/>
    <col min="6145" max="6145" width="19.88671875" style="31" customWidth="1"/>
    <col min="6146" max="6146" width="16" style="31" customWidth="1"/>
    <col min="6147" max="6147" width="15.6640625" style="31" customWidth="1"/>
    <col min="6148" max="6148" width="17.6640625" style="31" customWidth="1"/>
    <col min="6149" max="6150" width="15.6640625" style="31" customWidth="1"/>
    <col min="6151" max="6151" width="16.6640625" style="31" customWidth="1"/>
    <col min="6152" max="6152" width="16.33203125" style="31" customWidth="1"/>
    <col min="6153" max="6153" width="17.6640625" style="31" customWidth="1"/>
    <col min="6154" max="6154" width="14" style="31" customWidth="1"/>
    <col min="6155" max="6155" width="15" style="31" customWidth="1"/>
    <col min="6156" max="6156" width="4" style="31" customWidth="1"/>
    <col min="6157" max="6157" width="9.109375" style="31"/>
    <col min="6158" max="6158" width="11.5546875" style="31" customWidth="1"/>
    <col min="6159" max="6161" width="9.109375" style="31"/>
    <col min="6162" max="6162" width="10" style="31" bestFit="1" customWidth="1"/>
    <col min="6163" max="6163" width="13.44140625" style="31" customWidth="1"/>
    <col min="6164" max="6164" width="14.44140625" style="31" bestFit="1" customWidth="1"/>
    <col min="6165" max="6165" width="14.109375" style="31" customWidth="1"/>
    <col min="6166" max="6400" width="9.109375" style="31"/>
    <col min="6401" max="6401" width="19.88671875" style="31" customWidth="1"/>
    <col min="6402" max="6402" width="16" style="31" customWidth="1"/>
    <col min="6403" max="6403" width="15.6640625" style="31" customWidth="1"/>
    <col min="6404" max="6404" width="17.6640625" style="31" customWidth="1"/>
    <col min="6405" max="6406" width="15.6640625" style="31" customWidth="1"/>
    <col min="6407" max="6407" width="16.6640625" style="31" customWidth="1"/>
    <col min="6408" max="6408" width="16.33203125" style="31" customWidth="1"/>
    <col min="6409" max="6409" width="17.6640625" style="31" customWidth="1"/>
    <col min="6410" max="6410" width="14" style="31" customWidth="1"/>
    <col min="6411" max="6411" width="15" style="31" customWidth="1"/>
    <col min="6412" max="6412" width="4" style="31" customWidth="1"/>
    <col min="6413" max="6413" width="9.109375" style="31"/>
    <col min="6414" max="6414" width="11.5546875" style="31" customWidth="1"/>
    <col min="6415" max="6417" width="9.109375" style="31"/>
    <col min="6418" max="6418" width="10" style="31" bestFit="1" customWidth="1"/>
    <col min="6419" max="6419" width="13.44140625" style="31" customWidth="1"/>
    <col min="6420" max="6420" width="14.44140625" style="31" bestFit="1" customWidth="1"/>
    <col min="6421" max="6421" width="14.109375" style="31" customWidth="1"/>
    <col min="6422" max="6656" width="9.109375" style="31"/>
    <col min="6657" max="6657" width="19.88671875" style="31" customWidth="1"/>
    <col min="6658" max="6658" width="16" style="31" customWidth="1"/>
    <col min="6659" max="6659" width="15.6640625" style="31" customWidth="1"/>
    <col min="6660" max="6660" width="17.6640625" style="31" customWidth="1"/>
    <col min="6661" max="6662" width="15.6640625" style="31" customWidth="1"/>
    <col min="6663" max="6663" width="16.6640625" style="31" customWidth="1"/>
    <col min="6664" max="6664" width="16.33203125" style="31" customWidth="1"/>
    <col min="6665" max="6665" width="17.6640625" style="31" customWidth="1"/>
    <col min="6666" max="6666" width="14" style="31" customWidth="1"/>
    <col min="6667" max="6667" width="15" style="31" customWidth="1"/>
    <col min="6668" max="6668" width="4" style="31" customWidth="1"/>
    <col min="6669" max="6669" width="9.109375" style="31"/>
    <col min="6670" max="6670" width="11.5546875" style="31" customWidth="1"/>
    <col min="6671" max="6673" width="9.109375" style="31"/>
    <col min="6674" max="6674" width="10" style="31" bestFit="1" customWidth="1"/>
    <col min="6675" max="6675" width="13.44140625" style="31" customWidth="1"/>
    <col min="6676" max="6676" width="14.44140625" style="31" bestFit="1" customWidth="1"/>
    <col min="6677" max="6677" width="14.109375" style="31" customWidth="1"/>
    <col min="6678" max="6912" width="9.109375" style="31"/>
    <col min="6913" max="6913" width="19.88671875" style="31" customWidth="1"/>
    <col min="6914" max="6914" width="16" style="31" customWidth="1"/>
    <col min="6915" max="6915" width="15.6640625" style="31" customWidth="1"/>
    <col min="6916" max="6916" width="17.6640625" style="31" customWidth="1"/>
    <col min="6917" max="6918" width="15.6640625" style="31" customWidth="1"/>
    <col min="6919" max="6919" width="16.6640625" style="31" customWidth="1"/>
    <col min="6920" max="6920" width="16.33203125" style="31" customWidth="1"/>
    <col min="6921" max="6921" width="17.6640625" style="31" customWidth="1"/>
    <col min="6922" max="6922" width="14" style="31" customWidth="1"/>
    <col min="6923" max="6923" width="15" style="31" customWidth="1"/>
    <col min="6924" max="6924" width="4" style="31" customWidth="1"/>
    <col min="6925" max="6925" width="9.109375" style="31"/>
    <col min="6926" max="6926" width="11.5546875" style="31" customWidth="1"/>
    <col min="6927" max="6929" width="9.109375" style="31"/>
    <col min="6930" max="6930" width="10" style="31" bestFit="1" customWidth="1"/>
    <col min="6931" max="6931" width="13.44140625" style="31" customWidth="1"/>
    <col min="6932" max="6932" width="14.44140625" style="31" bestFit="1" customWidth="1"/>
    <col min="6933" max="6933" width="14.109375" style="31" customWidth="1"/>
    <col min="6934" max="7168" width="9.109375" style="31"/>
    <col min="7169" max="7169" width="19.88671875" style="31" customWidth="1"/>
    <col min="7170" max="7170" width="16" style="31" customWidth="1"/>
    <col min="7171" max="7171" width="15.6640625" style="31" customWidth="1"/>
    <col min="7172" max="7172" width="17.6640625" style="31" customWidth="1"/>
    <col min="7173" max="7174" width="15.6640625" style="31" customWidth="1"/>
    <col min="7175" max="7175" width="16.6640625" style="31" customWidth="1"/>
    <col min="7176" max="7176" width="16.33203125" style="31" customWidth="1"/>
    <col min="7177" max="7177" width="17.6640625" style="31" customWidth="1"/>
    <col min="7178" max="7178" width="14" style="31" customWidth="1"/>
    <col min="7179" max="7179" width="15" style="31" customWidth="1"/>
    <col min="7180" max="7180" width="4" style="31" customWidth="1"/>
    <col min="7181" max="7181" width="9.109375" style="31"/>
    <col min="7182" max="7182" width="11.5546875" style="31" customWidth="1"/>
    <col min="7183" max="7185" width="9.109375" style="31"/>
    <col min="7186" max="7186" width="10" style="31" bestFit="1" customWidth="1"/>
    <col min="7187" max="7187" width="13.44140625" style="31" customWidth="1"/>
    <col min="7188" max="7188" width="14.44140625" style="31" bestFit="1" customWidth="1"/>
    <col min="7189" max="7189" width="14.109375" style="31" customWidth="1"/>
    <col min="7190" max="7424" width="9.109375" style="31"/>
    <col min="7425" max="7425" width="19.88671875" style="31" customWidth="1"/>
    <col min="7426" max="7426" width="16" style="31" customWidth="1"/>
    <col min="7427" max="7427" width="15.6640625" style="31" customWidth="1"/>
    <col min="7428" max="7428" width="17.6640625" style="31" customWidth="1"/>
    <col min="7429" max="7430" width="15.6640625" style="31" customWidth="1"/>
    <col min="7431" max="7431" width="16.6640625" style="31" customWidth="1"/>
    <col min="7432" max="7432" width="16.33203125" style="31" customWidth="1"/>
    <col min="7433" max="7433" width="17.6640625" style="31" customWidth="1"/>
    <col min="7434" max="7434" width="14" style="31" customWidth="1"/>
    <col min="7435" max="7435" width="15" style="31" customWidth="1"/>
    <col min="7436" max="7436" width="4" style="31" customWidth="1"/>
    <col min="7437" max="7437" width="9.109375" style="31"/>
    <col min="7438" max="7438" width="11.5546875" style="31" customWidth="1"/>
    <col min="7439" max="7441" width="9.109375" style="31"/>
    <col min="7442" max="7442" width="10" style="31" bestFit="1" customWidth="1"/>
    <col min="7443" max="7443" width="13.44140625" style="31" customWidth="1"/>
    <col min="7444" max="7444" width="14.44140625" style="31" bestFit="1" customWidth="1"/>
    <col min="7445" max="7445" width="14.109375" style="31" customWidth="1"/>
    <col min="7446" max="7680" width="9.109375" style="31"/>
    <col min="7681" max="7681" width="19.88671875" style="31" customWidth="1"/>
    <col min="7682" max="7682" width="16" style="31" customWidth="1"/>
    <col min="7683" max="7683" width="15.6640625" style="31" customWidth="1"/>
    <col min="7684" max="7684" width="17.6640625" style="31" customWidth="1"/>
    <col min="7685" max="7686" width="15.6640625" style="31" customWidth="1"/>
    <col min="7687" max="7687" width="16.6640625" style="31" customWidth="1"/>
    <col min="7688" max="7688" width="16.33203125" style="31" customWidth="1"/>
    <col min="7689" max="7689" width="17.6640625" style="31" customWidth="1"/>
    <col min="7690" max="7690" width="14" style="31" customWidth="1"/>
    <col min="7691" max="7691" width="15" style="31" customWidth="1"/>
    <col min="7692" max="7692" width="4" style="31" customWidth="1"/>
    <col min="7693" max="7693" width="9.109375" style="31"/>
    <col min="7694" max="7694" width="11.5546875" style="31" customWidth="1"/>
    <col min="7695" max="7697" width="9.109375" style="31"/>
    <col min="7698" max="7698" width="10" style="31" bestFit="1" customWidth="1"/>
    <col min="7699" max="7699" width="13.44140625" style="31" customWidth="1"/>
    <col min="7700" max="7700" width="14.44140625" style="31" bestFit="1" customWidth="1"/>
    <col min="7701" max="7701" width="14.109375" style="31" customWidth="1"/>
    <col min="7702" max="7936" width="9.109375" style="31"/>
    <col min="7937" max="7937" width="19.88671875" style="31" customWidth="1"/>
    <col min="7938" max="7938" width="16" style="31" customWidth="1"/>
    <col min="7939" max="7939" width="15.6640625" style="31" customWidth="1"/>
    <col min="7940" max="7940" width="17.6640625" style="31" customWidth="1"/>
    <col min="7941" max="7942" width="15.6640625" style="31" customWidth="1"/>
    <col min="7943" max="7943" width="16.6640625" style="31" customWidth="1"/>
    <col min="7944" max="7944" width="16.33203125" style="31" customWidth="1"/>
    <col min="7945" max="7945" width="17.6640625" style="31" customWidth="1"/>
    <col min="7946" max="7946" width="14" style="31" customWidth="1"/>
    <col min="7947" max="7947" width="15" style="31" customWidth="1"/>
    <col min="7948" max="7948" width="4" style="31" customWidth="1"/>
    <col min="7949" max="7949" width="9.109375" style="31"/>
    <col min="7950" max="7950" width="11.5546875" style="31" customWidth="1"/>
    <col min="7951" max="7953" width="9.109375" style="31"/>
    <col min="7954" max="7954" width="10" style="31" bestFit="1" customWidth="1"/>
    <col min="7955" max="7955" width="13.44140625" style="31" customWidth="1"/>
    <col min="7956" max="7956" width="14.44140625" style="31" bestFit="1" customWidth="1"/>
    <col min="7957" max="7957" width="14.109375" style="31" customWidth="1"/>
    <col min="7958" max="8192" width="9.109375" style="31"/>
    <col min="8193" max="8193" width="19.88671875" style="31" customWidth="1"/>
    <col min="8194" max="8194" width="16" style="31" customWidth="1"/>
    <col min="8195" max="8195" width="15.6640625" style="31" customWidth="1"/>
    <col min="8196" max="8196" width="17.6640625" style="31" customWidth="1"/>
    <col min="8197" max="8198" width="15.6640625" style="31" customWidth="1"/>
    <col min="8199" max="8199" width="16.6640625" style="31" customWidth="1"/>
    <col min="8200" max="8200" width="16.33203125" style="31" customWidth="1"/>
    <col min="8201" max="8201" width="17.6640625" style="31" customWidth="1"/>
    <col min="8202" max="8202" width="14" style="31" customWidth="1"/>
    <col min="8203" max="8203" width="15" style="31" customWidth="1"/>
    <col min="8204" max="8204" width="4" style="31" customWidth="1"/>
    <col min="8205" max="8205" width="9.109375" style="31"/>
    <col min="8206" max="8206" width="11.5546875" style="31" customWidth="1"/>
    <col min="8207" max="8209" width="9.109375" style="31"/>
    <col min="8210" max="8210" width="10" style="31" bestFit="1" customWidth="1"/>
    <col min="8211" max="8211" width="13.44140625" style="31" customWidth="1"/>
    <col min="8212" max="8212" width="14.44140625" style="31" bestFit="1" customWidth="1"/>
    <col min="8213" max="8213" width="14.109375" style="31" customWidth="1"/>
    <col min="8214" max="8448" width="9.109375" style="31"/>
    <col min="8449" max="8449" width="19.88671875" style="31" customWidth="1"/>
    <col min="8450" max="8450" width="16" style="31" customWidth="1"/>
    <col min="8451" max="8451" width="15.6640625" style="31" customWidth="1"/>
    <col min="8452" max="8452" width="17.6640625" style="31" customWidth="1"/>
    <col min="8453" max="8454" width="15.6640625" style="31" customWidth="1"/>
    <col min="8455" max="8455" width="16.6640625" style="31" customWidth="1"/>
    <col min="8456" max="8456" width="16.33203125" style="31" customWidth="1"/>
    <col min="8457" max="8457" width="17.6640625" style="31" customWidth="1"/>
    <col min="8458" max="8458" width="14" style="31" customWidth="1"/>
    <col min="8459" max="8459" width="15" style="31" customWidth="1"/>
    <col min="8460" max="8460" width="4" style="31" customWidth="1"/>
    <col min="8461" max="8461" width="9.109375" style="31"/>
    <col min="8462" max="8462" width="11.5546875" style="31" customWidth="1"/>
    <col min="8463" max="8465" width="9.109375" style="31"/>
    <col min="8466" max="8466" width="10" style="31" bestFit="1" customWidth="1"/>
    <col min="8467" max="8467" width="13.44140625" style="31" customWidth="1"/>
    <col min="8468" max="8468" width="14.44140625" style="31" bestFit="1" customWidth="1"/>
    <col min="8469" max="8469" width="14.109375" style="31" customWidth="1"/>
    <col min="8470" max="8704" width="9.109375" style="31"/>
    <col min="8705" max="8705" width="19.88671875" style="31" customWidth="1"/>
    <col min="8706" max="8706" width="16" style="31" customWidth="1"/>
    <col min="8707" max="8707" width="15.6640625" style="31" customWidth="1"/>
    <col min="8708" max="8708" width="17.6640625" style="31" customWidth="1"/>
    <col min="8709" max="8710" width="15.6640625" style="31" customWidth="1"/>
    <col min="8711" max="8711" width="16.6640625" style="31" customWidth="1"/>
    <col min="8712" max="8712" width="16.33203125" style="31" customWidth="1"/>
    <col min="8713" max="8713" width="17.6640625" style="31" customWidth="1"/>
    <col min="8714" max="8714" width="14" style="31" customWidth="1"/>
    <col min="8715" max="8715" width="15" style="31" customWidth="1"/>
    <col min="8716" max="8716" width="4" style="31" customWidth="1"/>
    <col min="8717" max="8717" width="9.109375" style="31"/>
    <col min="8718" max="8718" width="11.5546875" style="31" customWidth="1"/>
    <col min="8719" max="8721" width="9.109375" style="31"/>
    <col min="8722" max="8722" width="10" style="31" bestFit="1" customWidth="1"/>
    <col min="8723" max="8723" width="13.44140625" style="31" customWidth="1"/>
    <col min="8724" max="8724" width="14.44140625" style="31" bestFit="1" customWidth="1"/>
    <col min="8725" max="8725" width="14.109375" style="31" customWidth="1"/>
    <col min="8726" max="8960" width="9.109375" style="31"/>
    <col min="8961" max="8961" width="19.88671875" style="31" customWidth="1"/>
    <col min="8962" max="8962" width="16" style="31" customWidth="1"/>
    <col min="8963" max="8963" width="15.6640625" style="31" customWidth="1"/>
    <col min="8964" max="8964" width="17.6640625" style="31" customWidth="1"/>
    <col min="8965" max="8966" width="15.6640625" style="31" customWidth="1"/>
    <col min="8967" max="8967" width="16.6640625" style="31" customWidth="1"/>
    <col min="8968" max="8968" width="16.33203125" style="31" customWidth="1"/>
    <col min="8969" max="8969" width="17.6640625" style="31" customWidth="1"/>
    <col min="8970" max="8970" width="14" style="31" customWidth="1"/>
    <col min="8971" max="8971" width="15" style="31" customWidth="1"/>
    <col min="8972" max="8972" width="4" style="31" customWidth="1"/>
    <col min="8973" max="8973" width="9.109375" style="31"/>
    <col min="8974" max="8974" width="11.5546875" style="31" customWidth="1"/>
    <col min="8975" max="8977" width="9.109375" style="31"/>
    <col min="8978" max="8978" width="10" style="31" bestFit="1" customWidth="1"/>
    <col min="8979" max="8979" width="13.44140625" style="31" customWidth="1"/>
    <col min="8980" max="8980" width="14.44140625" style="31" bestFit="1" customWidth="1"/>
    <col min="8981" max="8981" width="14.109375" style="31" customWidth="1"/>
    <col min="8982" max="9216" width="9.109375" style="31"/>
    <col min="9217" max="9217" width="19.88671875" style="31" customWidth="1"/>
    <col min="9218" max="9218" width="16" style="31" customWidth="1"/>
    <col min="9219" max="9219" width="15.6640625" style="31" customWidth="1"/>
    <col min="9220" max="9220" width="17.6640625" style="31" customWidth="1"/>
    <col min="9221" max="9222" width="15.6640625" style="31" customWidth="1"/>
    <col min="9223" max="9223" width="16.6640625" style="31" customWidth="1"/>
    <col min="9224" max="9224" width="16.33203125" style="31" customWidth="1"/>
    <col min="9225" max="9225" width="17.6640625" style="31" customWidth="1"/>
    <col min="9226" max="9226" width="14" style="31" customWidth="1"/>
    <col min="9227" max="9227" width="15" style="31" customWidth="1"/>
    <col min="9228" max="9228" width="4" style="31" customWidth="1"/>
    <col min="9229" max="9229" width="9.109375" style="31"/>
    <col min="9230" max="9230" width="11.5546875" style="31" customWidth="1"/>
    <col min="9231" max="9233" width="9.109375" style="31"/>
    <col min="9234" max="9234" width="10" style="31" bestFit="1" customWidth="1"/>
    <col min="9235" max="9235" width="13.44140625" style="31" customWidth="1"/>
    <col min="9236" max="9236" width="14.44140625" style="31" bestFit="1" customWidth="1"/>
    <col min="9237" max="9237" width="14.109375" style="31" customWidth="1"/>
    <col min="9238" max="9472" width="9.109375" style="31"/>
    <col min="9473" max="9473" width="19.88671875" style="31" customWidth="1"/>
    <col min="9474" max="9474" width="16" style="31" customWidth="1"/>
    <col min="9475" max="9475" width="15.6640625" style="31" customWidth="1"/>
    <col min="9476" max="9476" width="17.6640625" style="31" customWidth="1"/>
    <col min="9477" max="9478" width="15.6640625" style="31" customWidth="1"/>
    <col min="9479" max="9479" width="16.6640625" style="31" customWidth="1"/>
    <col min="9480" max="9480" width="16.33203125" style="31" customWidth="1"/>
    <col min="9481" max="9481" width="17.6640625" style="31" customWidth="1"/>
    <col min="9482" max="9482" width="14" style="31" customWidth="1"/>
    <col min="9483" max="9483" width="15" style="31" customWidth="1"/>
    <col min="9484" max="9484" width="4" style="31" customWidth="1"/>
    <col min="9485" max="9485" width="9.109375" style="31"/>
    <col min="9486" max="9486" width="11.5546875" style="31" customWidth="1"/>
    <col min="9487" max="9489" width="9.109375" style="31"/>
    <col min="9490" max="9490" width="10" style="31" bestFit="1" customWidth="1"/>
    <col min="9491" max="9491" width="13.44140625" style="31" customWidth="1"/>
    <col min="9492" max="9492" width="14.44140625" style="31" bestFit="1" customWidth="1"/>
    <col min="9493" max="9493" width="14.109375" style="31" customWidth="1"/>
    <col min="9494" max="9728" width="9.109375" style="31"/>
    <col min="9729" max="9729" width="19.88671875" style="31" customWidth="1"/>
    <col min="9730" max="9730" width="16" style="31" customWidth="1"/>
    <col min="9731" max="9731" width="15.6640625" style="31" customWidth="1"/>
    <col min="9732" max="9732" width="17.6640625" style="31" customWidth="1"/>
    <col min="9733" max="9734" width="15.6640625" style="31" customWidth="1"/>
    <col min="9735" max="9735" width="16.6640625" style="31" customWidth="1"/>
    <col min="9736" max="9736" width="16.33203125" style="31" customWidth="1"/>
    <col min="9737" max="9737" width="17.6640625" style="31" customWidth="1"/>
    <col min="9738" max="9738" width="14" style="31" customWidth="1"/>
    <col min="9739" max="9739" width="15" style="31" customWidth="1"/>
    <col min="9740" max="9740" width="4" style="31" customWidth="1"/>
    <col min="9741" max="9741" width="9.109375" style="31"/>
    <col min="9742" max="9742" width="11.5546875" style="31" customWidth="1"/>
    <col min="9743" max="9745" width="9.109375" style="31"/>
    <col min="9746" max="9746" width="10" style="31" bestFit="1" customWidth="1"/>
    <col min="9747" max="9747" width="13.44140625" style="31" customWidth="1"/>
    <col min="9748" max="9748" width="14.44140625" style="31" bestFit="1" customWidth="1"/>
    <col min="9749" max="9749" width="14.109375" style="31" customWidth="1"/>
    <col min="9750" max="9984" width="9.109375" style="31"/>
    <col min="9985" max="9985" width="19.88671875" style="31" customWidth="1"/>
    <col min="9986" max="9986" width="16" style="31" customWidth="1"/>
    <col min="9987" max="9987" width="15.6640625" style="31" customWidth="1"/>
    <col min="9988" max="9988" width="17.6640625" style="31" customWidth="1"/>
    <col min="9989" max="9990" width="15.6640625" style="31" customWidth="1"/>
    <col min="9991" max="9991" width="16.6640625" style="31" customWidth="1"/>
    <col min="9992" max="9992" width="16.33203125" style="31" customWidth="1"/>
    <col min="9993" max="9993" width="17.6640625" style="31" customWidth="1"/>
    <col min="9994" max="9994" width="14" style="31" customWidth="1"/>
    <col min="9995" max="9995" width="15" style="31" customWidth="1"/>
    <col min="9996" max="9996" width="4" style="31" customWidth="1"/>
    <col min="9997" max="9997" width="9.109375" style="31"/>
    <col min="9998" max="9998" width="11.5546875" style="31" customWidth="1"/>
    <col min="9999" max="10001" width="9.109375" style="31"/>
    <col min="10002" max="10002" width="10" style="31" bestFit="1" customWidth="1"/>
    <col min="10003" max="10003" width="13.44140625" style="31" customWidth="1"/>
    <col min="10004" max="10004" width="14.44140625" style="31" bestFit="1" customWidth="1"/>
    <col min="10005" max="10005" width="14.109375" style="31" customWidth="1"/>
    <col min="10006" max="10240" width="9.109375" style="31"/>
    <col min="10241" max="10241" width="19.88671875" style="31" customWidth="1"/>
    <col min="10242" max="10242" width="16" style="31" customWidth="1"/>
    <col min="10243" max="10243" width="15.6640625" style="31" customWidth="1"/>
    <col min="10244" max="10244" width="17.6640625" style="31" customWidth="1"/>
    <col min="10245" max="10246" width="15.6640625" style="31" customWidth="1"/>
    <col min="10247" max="10247" width="16.6640625" style="31" customWidth="1"/>
    <col min="10248" max="10248" width="16.33203125" style="31" customWidth="1"/>
    <col min="10249" max="10249" width="17.6640625" style="31" customWidth="1"/>
    <col min="10250" max="10250" width="14" style="31" customWidth="1"/>
    <col min="10251" max="10251" width="15" style="31" customWidth="1"/>
    <col min="10252" max="10252" width="4" style="31" customWidth="1"/>
    <col min="10253" max="10253" width="9.109375" style="31"/>
    <col min="10254" max="10254" width="11.5546875" style="31" customWidth="1"/>
    <col min="10255" max="10257" width="9.109375" style="31"/>
    <col min="10258" max="10258" width="10" style="31" bestFit="1" customWidth="1"/>
    <col min="10259" max="10259" width="13.44140625" style="31" customWidth="1"/>
    <col min="10260" max="10260" width="14.44140625" style="31" bestFit="1" customWidth="1"/>
    <col min="10261" max="10261" width="14.109375" style="31" customWidth="1"/>
    <col min="10262" max="10496" width="9.109375" style="31"/>
    <col min="10497" max="10497" width="19.88671875" style="31" customWidth="1"/>
    <col min="10498" max="10498" width="16" style="31" customWidth="1"/>
    <col min="10499" max="10499" width="15.6640625" style="31" customWidth="1"/>
    <col min="10500" max="10500" width="17.6640625" style="31" customWidth="1"/>
    <col min="10501" max="10502" width="15.6640625" style="31" customWidth="1"/>
    <col min="10503" max="10503" width="16.6640625" style="31" customWidth="1"/>
    <col min="10504" max="10504" width="16.33203125" style="31" customWidth="1"/>
    <col min="10505" max="10505" width="17.6640625" style="31" customWidth="1"/>
    <col min="10506" max="10506" width="14" style="31" customWidth="1"/>
    <col min="10507" max="10507" width="15" style="31" customWidth="1"/>
    <col min="10508" max="10508" width="4" style="31" customWidth="1"/>
    <col min="10509" max="10509" width="9.109375" style="31"/>
    <col min="10510" max="10510" width="11.5546875" style="31" customWidth="1"/>
    <col min="10511" max="10513" width="9.109375" style="31"/>
    <col min="10514" max="10514" width="10" style="31" bestFit="1" customWidth="1"/>
    <col min="10515" max="10515" width="13.44140625" style="31" customWidth="1"/>
    <col min="10516" max="10516" width="14.44140625" style="31" bestFit="1" customWidth="1"/>
    <col min="10517" max="10517" width="14.109375" style="31" customWidth="1"/>
    <col min="10518" max="10752" width="9.109375" style="31"/>
    <col min="10753" max="10753" width="19.88671875" style="31" customWidth="1"/>
    <col min="10754" max="10754" width="16" style="31" customWidth="1"/>
    <col min="10755" max="10755" width="15.6640625" style="31" customWidth="1"/>
    <col min="10756" max="10756" width="17.6640625" style="31" customWidth="1"/>
    <col min="10757" max="10758" width="15.6640625" style="31" customWidth="1"/>
    <col min="10759" max="10759" width="16.6640625" style="31" customWidth="1"/>
    <col min="10760" max="10760" width="16.33203125" style="31" customWidth="1"/>
    <col min="10761" max="10761" width="17.6640625" style="31" customWidth="1"/>
    <col min="10762" max="10762" width="14" style="31" customWidth="1"/>
    <col min="10763" max="10763" width="15" style="31" customWidth="1"/>
    <col min="10764" max="10764" width="4" style="31" customWidth="1"/>
    <col min="10765" max="10765" width="9.109375" style="31"/>
    <col min="10766" max="10766" width="11.5546875" style="31" customWidth="1"/>
    <col min="10767" max="10769" width="9.109375" style="31"/>
    <col min="10770" max="10770" width="10" style="31" bestFit="1" customWidth="1"/>
    <col min="10771" max="10771" width="13.44140625" style="31" customWidth="1"/>
    <col min="10772" max="10772" width="14.44140625" style="31" bestFit="1" customWidth="1"/>
    <col min="10773" max="10773" width="14.109375" style="31" customWidth="1"/>
    <col min="10774" max="11008" width="9.109375" style="31"/>
    <col min="11009" max="11009" width="19.88671875" style="31" customWidth="1"/>
    <col min="11010" max="11010" width="16" style="31" customWidth="1"/>
    <col min="11011" max="11011" width="15.6640625" style="31" customWidth="1"/>
    <col min="11012" max="11012" width="17.6640625" style="31" customWidth="1"/>
    <col min="11013" max="11014" width="15.6640625" style="31" customWidth="1"/>
    <col min="11015" max="11015" width="16.6640625" style="31" customWidth="1"/>
    <col min="11016" max="11016" width="16.33203125" style="31" customWidth="1"/>
    <col min="11017" max="11017" width="17.6640625" style="31" customWidth="1"/>
    <col min="11018" max="11018" width="14" style="31" customWidth="1"/>
    <col min="11019" max="11019" width="15" style="31" customWidth="1"/>
    <col min="11020" max="11020" width="4" style="31" customWidth="1"/>
    <col min="11021" max="11021" width="9.109375" style="31"/>
    <col min="11022" max="11022" width="11.5546875" style="31" customWidth="1"/>
    <col min="11023" max="11025" width="9.109375" style="31"/>
    <col min="11026" max="11026" width="10" style="31" bestFit="1" customWidth="1"/>
    <col min="11027" max="11027" width="13.44140625" style="31" customWidth="1"/>
    <col min="11028" max="11028" width="14.44140625" style="31" bestFit="1" customWidth="1"/>
    <col min="11029" max="11029" width="14.109375" style="31" customWidth="1"/>
    <col min="11030" max="11264" width="9.109375" style="31"/>
    <col min="11265" max="11265" width="19.88671875" style="31" customWidth="1"/>
    <col min="11266" max="11266" width="16" style="31" customWidth="1"/>
    <col min="11267" max="11267" width="15.6640625" style="31" customWidth="1"/>
    <col min="11268" max="11268" width="17.6640625" style="31" customWidth="1"/>
    <col min="11269" max="11270" width="15.6640625" style="31" customWidth="1"/>
    <col min="11271" max="11271" width="16.6640625" style="31" customWidth="1"/>
    <col min="11272" max="11272" width="16.33203125" style="31" customWidth="1"/>
    <col min="11273" max="11273" width="17.6640625" style="31" customWidth="1"/>
    <col min="11274" max="11274" width="14" style="31" customWidth="1"/>
    <col min="11275" max="11275" width="15" style="31" customWidth="1"/>
    <col min="11276" max="11276" width="4" style="31" customWidth="1"/>
    <col min="11277" max="11277" width="9.109375" style="31"/>
    <col min="11278" max="11278" width="11.5546875" style="31" customWidth="1"/>
    <col min="11279" max="11281" width="9.109375" style="31"/>
    <col min="11282" max="11282" width="10" style="31" bestFit="1" customWidth="1"/>
    <col min="11283" max="11283" width="13.44140625" style="31" customWidth="1"/>
    <col min="11284" max="11284" width="14.44140625" style="31" bestFit="1" customWidth="1"/>
    <col min="11285" max="11285" width="14.109375" style="31" customWidth="1"/>
    <col min="11286" max="11520" width="9.109375" style="31"/>
    <col min="11521" max="11521" width="19.88671875" style="31" customWidth="1"/>
    <col min="11522" max="11522" width="16" style="31" customWidth="1"/>
    <col min="11523" max="11523" width="15.6640625" style="31" customWidth="1"/>
    <col min="11524" max="11524" width="17.6640625" style="31" customWidth="1"/>
    <col min="11525" max="11526" width="15.6640625" style="31" customWidth="1"/>
    <col min="11527" max="11527" width="16.6640625" style="31" customWidth="1"/>
    <col min="11528" max="11528" width="16.33203125" style="31" customWidth="1"/>
    <col min="11529" max="11529" width="17.6640625" style="31" customWidth="1"/>
    <col min="11530" max="11530" width="14" style="31" customWidth="1"/>
    <col min="11531" max="11531" width="15" style="31" customWidth="1"/>
    <col min="11532" max="11532" width="4" style="31" customWidth="1"/>
    <col min="11533" max="11533" width="9.109375" style="31"/>
    <col min="11534" max="11534" width="11.5546875" style="31" customWidth="1"/>
    <col min="11535" max="11537" width="9.109375" style="31"/>
    <col min="11538" max="11538" width="10" style="31" bestFit="1" customWidth="1"/>
    <col min="11539" max="11539" width="13.44140625" style="31" customWidth="1"/>
    <col min="11540" max="11540" width="14.44140625" style="31" bestFit="1" customWidth="1"/>
    <col min="11541" max="11541" width="14.109375" style="31" customWidth="1"/>
    <col min="11542" max="11776" width="9.109375" style="31"/>
    <col min="11777" max="11777" width="19.88671875" style="31" customWidth="1"/>
    <col min="11778" max="11778" width="16" style="31" customWidth="1"/>
    <col min="11779" max="11779" width="15.6640625" style="31" customWidth="1"/>
    <col min="11780" max="11780" width="17.6640625" style="31" customWidth="1"/>
    <col min="11781" max="11782" width="15.6640625" style="31" customWidth="1"/>
    <col min="11783" max="11783" width="16.6640625" style="31" customWidth="1"/>
    <col min="11784" max="11784" width="16.33203125" style="31" customWidth="1"/>
    <col min="11785" max="11785" width="17.6640625" style="31" customWidth="1"/>
    <col min="11786" max="11786" width="14" style="31" customWidth="1"/>
    <col min="11787" max="11787" width="15" style="31" customWidth="1"/>
    <col min="11788" max="11788" width="4" style="31" customWidth="1"/>
    <col min="11789" max="11789" width="9.109375" style="31"/>
    <col min="11790" max="11790" width="11.5546875" style="31" customWidth="1"/>
    <col min="11791" max="11793" width="9.109375" style="31"/>
    <col min="11794" max="11794" width="10" style="31" bestFit="1" customWidth="1"/>
    <col min="11795" max="11795" width="13.44140625" style="31" customWidth="1"/>
    <col min="11796" max="11796" width="14.44140625" style="31" bestFit="1" customWidth="1"/>
    <col min="11797" max="11797" width="14.109375" style="31" customWidth="1"/>
    <col min="11798" max="12032" width="9.109375" style="31"/>
    <col min="12033" max="12033" width="19.88671875" style="31" customWidth="1"/>
    <col min="12034" max="12034" width="16" style="31" customWidth="1"/>
    <col min="12035" max="12035" width="15.6640625" style="31" customWidth="1"/>
    <col min="12036" max="12036" width="17.6640625" style="31" customWidth="1"/>
    <col min="12037" max="12038" width="15.6640625" style="31" customWidth="1"/>
    <col min="12039" max="12039" width="16.6640625" style="31" customWidth="1"/>
    <col min="12040" max="12040" width="16.33203125" style="31" customWidth="1"/>
    <col min="12041" max="12041" width="17.6640625" style="31" customWidth="1"/>
    <col min="12042" max="12042" width="14" style="31" customWidth="1"/>
    <col min="12043" max="12043" width="15" style="31" customWidth="1"/>
    <col min="12044" max="12044" width="4" style="31" customWidth="1"/>
    <col min="12045" max="12045" width="9.109375" style="31"/>
    <col min="12046" max="12046" width="11.5546875" style="31" customWidth="1"/>
    <col min="12047" max="12049" width="9.109375" style="31"/>
    <col min="12050" max="12050" width="10" style="31" bestFit="1" customWidth="1"/>
    <col min="12051" max="12051" width="13.44140625" style="31" customWidth="1"/>
    <col min="12052" max="12052" width="14.44140625" style="31" bestFit="1" customWidth="1"/>
    <col min="12053" max="12053" width="14.109375" style="31" customWidth="1"/>
    <col min="12054" max="12288" width="9.109375" style="31"/>
    <col min="12289" max="12289" width="19.88671875" style="31" customWidth="1"/>
    <col min="12290" max="12290" width="16" style="31" customWidth="1"/>
    <col min="12291" max="12291" width="15.6640625" style="31" customWidth="1"/>
    <col min="12292" max="12292" width="17.6640625" style="31" customWidth="1"/>
    <col min="12293" max="12294" width="15.6640625" style="31" customWidth="1"/>
    <col min="12295" max="12295" width="16.6640625" style="31" customWidth="1"/>
    <col min="12296" max="12296" width="16.33203125" style="31" customWidth="1"/>
    <col min="12297" max="12297" width="17.6640625" style="31" customWidth="1"/>
    <col min="12298" max="12298" width="14" style="31" customWidth="1"/>
    <col min="12299" max="12299" width="15" style="31" customWidth="1"/>
    <col min="12300" max="12300" width="4" style="31" customWidth="1"/>
    <col min="12301" max="12301" width="9.109375" style="31"/>
    <col min="12302" max="12302" width="11.5546875" style="31" customWidth="1"/>
    <col min="12303" max="12305" width="9.109375" style="31"/>
    <col min="12306" max="12306" width="10" style="31" bestFit="1" customWidth="1"/>
    <col min="12307" max="12307" width="13.44140625" style="31" customWidth="1"/>
    <col min="12308" max="12308" width="14.44140625" style="31" bestFit="1" customWidth="1"/>
    <col min="12309" max="12309" width="14.109375" style="31" customWidth="1"/>
    <col min="12310" max="12544" width="9.109375" style="31"/>
    <col min="12545" max="12545" width="19.88671875" style="31" customWidth="1"/>
    <col min="12546" max="12546" width="16" style="31" customWidth="1"/>
    <col min="12547" max="12547" width="15.6640625" style="31" customWidth="1"/>
    <col min="12548" max="12548" width="17.6640625" style="31" customWidth="1"/>
    <col min="12549" max="12550" width="15.6640625" style="31" customWidth="1"/>
    <col min="12551" max="12551" width="16.6640625" style="31" customWidth="1"/>
    <col min="12552" max="12552" width="16.33203125" style="31" customWidth="1"/>
    <col min="12553" max="12553" width="17.6640625" style="31" customWidth="1"/>
    <col min="12554" max="12554" width="14" style="31" customWidth="1"/>
    <col min="12555" max="12555" width="15" style="31" customWidth="1"/>
    <col min="12556" max="12556" width="4" style="31" customWidth="1"/>
    <col min="12557" max="12557" width="9.109375" style="31"/>
    <col min="12558" max="12558" width="11.5546875" style="31" customWidth="1"/>
    <col min="12559" max="12561" width="9.109375" style="31"/>
    <col min="12562" max="12562" width="10" style="31" bestFit="1" customWidth="1"/>
    <col min="12563" max="12563" width="13.44140625" style="31" customWidth="1"/>
    <col min="12564" max="12564" width="14.44140625" style="31" bestFit="1" customWidth="1"/>
    <col min="12565" max="12565" width="14.109375" style="31" customWidth="1"/>
    <col min="12566" max="12800" width="9.109375" style="31"/>
    <col min="12801" max="12801" width="19.88671875" style="31" customWidth="1"/>
    <col min="12802" max="12802" width="16" style="31" customWidth="1"/>
    <col min="12803" max="12803" width="15.6640625" style="31" customWidth="1"/>
    <col min="12804" max="12804" width="17.6640625" style="31" customWidth="1"/>
    <col min="12805" max="12806" width="15.6640625" style="31" customWidth="1"/>
    <col min="12807" max="12807" width="16.6640625" style="31" customWidth="1"/>
    <col min="12808" max="12808" width="16.33203125" style="31" customWidth="1"/>
    <col min="12809" max="12809" width="17.6640625" style="31" customWidth="1"/>
    <col min="12810" max="12810" width="14" style="31" customWidth="1"/>
    <col min="12811" max="12811" width="15" style="31" customWidth="1"/>
    <col min="12812" max="12812" width="4" style="31" customWidth="1"/>
    <col min="12813" max="12813" width="9.109375" style="31"/>
    <col min="12814" max="12814" width="11.5546875" style="31" customWidth="1"/>
    <col min="12815" max="12817" width="9.109375" style="31"/>
    <col min="12818" max="12818" width="10" style="31" bestFit="1" customWidth="1"/>
    <col min="12819" max="12819" width="13.44140625" style="31" customWidth="1"/>
    <col min="12820" max="12820" width="14.44140625" style="31" bestFit="1" customWidth="1"/>
    <col min="12821" max="12821" width="14.109375" style="31" customWidth="1"/>
    <col min="12822" max="13056" width="9.109375" style="31"/>
    <col min="13057" max="13057" width="19.88671875" style="31" customWidth="1"/>
    <col min="13058" max="13058" width="16" style="31" customWidth="1"/>
    <col min="13059" max="13059" width="15.6640625" style="31" customWidth="1"/>
    <col min="13060" max="13060" width="17.6640625" style="31" customWidth="1"/>
    <col min="13061" max="13062" width="15.6640625" style="31" customWidth="1"/>
    <col min="13063" max="13063" width="16.6640625" style="31" customWidth="1"/>
    <col min="13064" max="13064" width="16.33203125" style="31" customWidth="1"/>
    <col min="13065" max="13065" width="17.6640625" style="31" customWidth="1"/>
    <col min="13066" max="13066" width="14" style="31" customWidth="1"/>
    <col min="13067" max="13067" width="15" style="31" customWidth="1"/>
    <col min="13068" max="13068" width="4" style="31" customWidth="1"/>
    <col min="13069" max="13069" width="9.109375" style="31"/>
    <col min="13070" max="13070" width="11.5546875" style="31" customWidth="1"/>
    <col min="13071" max="13073" width="9.109375" style="31"/>
    <col min="13074" max="13074" width="10" style="31" bestFit="1" customWidth="1"/>
    <col min="13075" max="13075" width="13.44140625" style="31" customWidth="1"/>
    <col min="13076" max="13076" width="14.44140625" style="31" bestFit="1" customWidth="1"/>
    <col min="13077" max="13077" width="14.109375" style="31" customWidth="1"/>
    <col min="13078" max="13312" width="9.109375" style="31"/>
    <col min="13313" max="13313" width="19.88671875" style="31" customWidth="1"/>
    <col min="13314" max="13314" width="16" style="31" customWidth="1"/>
    <col min="13315" max="13315" width="15.6640625" style="31" customWidth="1"/>
    <col min="13316" max="13316" width="17.6640625" style="31" customWidth="1"/>
    <col min="13317" max="13318" width="15.6640625" style="31" customWidth="1"/>
    <col min="13319" max="13319" width="16.6640625" style="31" customWidth="1"/>
    <col min="13320" max="13320" width="16.33203125" style="31" customWidth="1"/>
    <col min="13321" max="13321" width="17.6640625" style="31" customWidth="1"/>
    <col min="13322" max="13322" width="14" style="31" customWidth="1"/>
    <col min="13323" max="13323" width="15" style="31" customWidth="1"/>
    <col min="13324" max="13324" width="4" style="31" customWidth="1"/>
    <col min="13325" max="13325" width="9.109375" style="31"/>
    <col min="13326" max="13326" width="11.5546875" style="31" customWidth="1"/>
    <col min="13327" max="13329" width="9.109375" style="31"/>
    <col min="13330" max="13330" width="10" style="31" bestFit="1" customWidth="1"/>
    <col min="13331" max="13331" width="13.44140625" style="31" customWidth="1"/>
    <col min="13332" max="13332" width="14.44140625" style="31" bestFit="1" customWidth="1"/>
    <col min="13333" max="13333" width="14.109375" style="31" customWidth="1"/>
    <col min="13334" max="13568" width="9.109375" style="31"/>
    <col min="13569" max="13569" width="19.88671875" style="31" customWidth="1"/>
    <col min="13570" max="13570" width="16" style="31" customWidth="1"/>
    <col min="13571" max="13571" width="15.6640625" style="31" customWidth="1"/>
    <col min="13572" max="13572" width="17.6640625" style="31" customWidth="1"/>
    <col min="13573" max="13574" width="15.6640625" style="31" customWidth="1"/>
    <col min="13575" max="13575" width="16.6640625" style="31" customWidth="1"/>
    <col min="13576" max="13576" width="16.33203125" style="31" customWidth="1"/>
    <col min="13577" max="13577" width="17.6640625" style="31" customWidth="1"/>
    <col min="13578" max="13578" width="14" style="31" customWidth="1"/>
    <col min="13579" max="13579" width="15" style="31" customWidth="1"/>
    <col min="13580" max="13580" width="4" style="31" customWidth="1"/>
    <col min="13581" max="13581" width="9.109375" style="31"/>
    <col min="13582" max="13582" width="11.5546875" style="31" customWidth="1"/>
    <col min="13583" max="13585" width="9.109375" style="31"/>
    <col min="13586" max="13586" width="10" style="31" bestFit="1" customWidth="1"/>
    <col min="13587" max="13587" width="13.44140625" style="31" customWidth="1"/>
    <col min="13588" max="13588" width="14.44140625" style="31" bestFit="1" customWidth="1"/>
    <col min="13589" max="13589" width="14.109375" style="31" customWidth="1"/>
    <col min="13590" max="13824" width="9.109375" style="31"/>
    <col min="13825" max="13825" width="19.88671875" style="31" customWidth="1"/>
    <col min="13826" max="13826" width="16" style="31" customWidth="1"/>
    <col min="13827" max="13827" width="15.6640625" style="31" customWidth="1"/>
    <col min="13828" max="13828" width="17.6640625" style="31" customWidth="1"/>
    <col min="13829" max="13830" width="15.6640625" style="31" customWidth="1"/>
    <col min="13831" max="13831" width="16.6640625" style="31" customWidth="1"/>
    <col min="13832" max="13832" width="16.33203125" style="31" customWidth="1"/>
    <col min="13833" max="13833" width="17.6640625" style="31" customWidth="1"/>
    <col min="13834" max="13834" width="14" style="31" customWidth="1"/>
    <col min="13835" max="13835" width="15" style="31" customWidth="1"/>
    <col min="13836" max="13836" width="4" style="31" customWidth="1"/>
    <col min="13837" max="13837" width="9.109375" style="31"/>
    <col min="13838" max="13838" width="11.5546875" style="31" customWidth="1"/>
    <col min="13839" max="13841" width="9.109375" style="31"/>
    <col min="13842" max="13842" width="10" style="31" bestFit="1" customWidth="1"/>
    <col min="13843" max="13843" width="13.44140625" style="31" customWidth="1"/>
    <col min="13844" max="13844" width="14.44140625" style="31" bestFit="1" customWidth="1"/>
    <col min="13845" max="13845" width="14.109375" style="31" customWidth="1"/>
    <col min="13846" max="14080" width="9.109375" style="31"/>
    <col min="14081" max="14081" width="19.88671875" style="31" customWidth="1"/>
    <col min="14082" max="14082" width="16" style="31" customWidth="1"/>
    <col min="14083" max="14083" width="15.6640625" style="31" customWidth="1"/>
    <col min="14084" max="14084" width="17.6640625" style="31" customWidth="1"/>
    <col min="14085" max="14086" width="15.6640625" style="31" customWidth="1"/>
    <col min="14087" max="14087" width="16.6640625" style="31" customWidth="1"/>
    <col min="14088" max="14088" width="16.33203125" style="31" customWidth="1"/>
    <col min="14089" max="14089" width="17.6640625" style="31" customWidth="1"/>
    <col min="14090" max="14090" width="14" style="31" customWidth="1"/>
    <col min="14091" max="14091" width="15" style="31" customWidth="1"/>
    <col min="14092" max="14092" width="4" style="31" customWidth="1"/>
    <col min="14093" max="14093" width="9.109375" style="31"/>
    <col min="14094" max="14094" width="11.5546875" style="31" customWidth="1"/>
    <col min="14095" max="14097" width="9.109375" style="31"/>
    <col min="14098" max="14098" width="10" style="31" bestFit="1" customWidth="1"/>
    <col min="14099" max="14099" width="13.44140625" style="31" customWidth="1"/>
    <col min="14100" max="14100" width="14.44140625" style="31" bestFit="1" customWidth="1"/>
    <col min="14101" max="14101" width="14.109375" style="31" customWidth="1"/>
    <col min="14102" max="14336" width="9.109375" style="31"/>
    <col min="14337" max="14337" width="19.88671875" style="31" customWidth="1"/>
    <col min="14338" max="14338" width="16" style="31" customWidth="1"/>
    <col min="14339" max="14339" width="15.6640625" style="31" customWidth="1"/>
    <col min="14340" max="14340" width="17.6640625" style="31" customWidth="1"/>
    <col min="14341" max="14342" width="15.6640625" style="31" customWidth="1"/>
    <col min="14343" max="14343" width="16.6640625" style="31" customWidth="1"/>
    <col min="14344" max="14344" width="16.33203125" style="31" customWidth="1"/>
    <col min="14345" max="14345" width="17.6640625" style="31" customWidth="1"/>
    <col min="14346" max="14346" width="14" style="31" customWidth="1"/>
    <col min="14347" max="14347" width="15" style="31" customWidth="1"/>
    <col min="14348" max="14348" width="4" style="31" customWidth="1"/>
    <col min="14349" max="14349" width="9.109375" style="31"/>
    <col min="14350" max="14350" width="11.5546875" style="31" customWidth="1"/>
    <col min="14351" max="14353" width="9.109375" style="31"/>
    <col min="14354" max="14354" width="10" style="31" bestFit="1" customWidth="1"/>
    <col min="14355" max="14355" width="13.44140625" style="31" customWidth="1"/>
    <col min="14356" max="14356" width="14.44140625" style="31" bestFit="1" customWidth="1"/>
    <col min="14357" max="14357" width="14.109375" style="31" customWidth="1"/>
    <col min="14358" max="14592" width="9.109375" style="31"/>
    <col min="14593" max="14593" width="19.88671875" style="31" customWidth="1"/>
    <col min="14594" max="14594" width="16" style="31" customWidth="1"/>
    <col min="14595" max="14595" width="15.6640625" style="31" customWidth="1"/>
    <col min="14596" max="14596" width="17.6640625" style="31" customWidth="1"/>
    <col min="14597" max="14598" width="15.6640625" style="31" customWidth="1"/>
    <col min="14599" max="14599" width="16.6640625" style="31" customWidth="1"/>
    <col min="14600" max="14600" width="16.33203125" style="31" customWidth="1"/>
    <col min="14601" max="14601" width="17.6640625" style="31" customWidth="1"/>
    <col min="14602" max="14602" width="14" style="31" customWidth="1"/>
    <col min="14603" max="14603" width="15" style="31" customWidth="1"/>
    <col min="14604" max="14604" width="4" style="31" customWidth="1"/>
    <col min="14605" max="14605" width="9.109375" style="31"/>
    <col min="14606" max="14606" width="11.5546875" style="31" customWidth="1"/>
    <col min="14607" max="14609" width="9.109375" style="31"/>
    <col min="14610" max="14610" width="10" style="31" bestFit="1" customWidth="1"/>
    <col min="14611" max="14611" width="13.44140625" style="31" customWidth="1"/>
    <col min="14612" max="14612" width="14.44140625" style="31" bestFit="1" customWidth="1"/>
    <col min="14613" max="14613" width="14.109375" style="31" customWidth="1"/>
    <col min="14614" max="14848" width="9.109375" style="31"/>
    <col min="14849" max="14849" width="19.88671875" style="31" customWidth="1"/>
    <col min="14850" max="14850" width="16" style="31" customWidth="1"/>
    <col min="14851" max="14851" width="15.6640625" style="31" customWidth="1"/>
    <col min="14852" max="14852" width="17.6640625" style="31" customWidth="1"/>
    <col min="14853" max="14854" width="15.6640625" style="31" customWidth="1"/>
    <col min="14855" max="14855" width="16.6640625" style="31" customWidth="1"/>
    <col min="14856" max="14856" width="16.33203125" style="31" customWidth="1"/>
    <col min="14857" max="14857" width="17.6640625" style="31" customWidth="1"/>
    <col min="14858" max="14858" width="14" style="31" customWidth="1"/>
    <col min="14859" max="14859" width="15" style="31" customWidth="1"/>
    <col min="14860" max="14860" width="4" style="31" customWidth="1"/>
    <col min="14861" max="14861" width="9.109375" style="31"/>
    <col min="14862" max="14862" width="11.5546875" style="31" customWidth="1"/>
    <col min="14863" max="14865" width="9.109375" style="31"/>
    <col min="14866" max="14866" width="10" style="31" bestFit="1" customWidth="1"/>
    <col min="14867" max="14867" width="13.44140625" style="31" customWidth="1"/>
    <col min="14868" max="14868" width="14.44140625" style="31" bestFit="1" customWidth="1"/>
    <col min="14869" max="14869" width="14.109375" style="31" customWidth="1"/>
    <col min="14870" max="15104" width="9.109375" style="31"/>
    <col min="15105" max="15105" width="19.88671875" style="31" customWidth="1"/>
    <col min="15106" max="15106" width="16" style="31" customWidth="1"/>
    <col min="15107" max="15107" width="15.6640625" style="31" customWidth="1"/>
    <col min="15108" max="15108" width="17.6640625" style="31" customWidth="1"/>
    <col min="15109" max="15110" width="15.6640625" style="31" customWidth="1"/>
    <col min="15111" max="15111" width="16.6640625" style="31" customWidth="1"/>
    <col min="15112" max="15112" width="16.33203125" style="31" customWidth="1"/>
    <col min="15113" max="15113" width="17.6640625" style="31" customWidth="1"/>
    <col min="15114" max="15114" width="14" style="31" customWidth="1"/>
    <col min="15115" max="15115" width="15" style="31" customWidth="1"/>
    <col min="15116" max="15116" width="4" style="31" customWidth="1"/>
    <col min="15117" max="15117" width="9.109375" style="31"/>
    <col min="15118" max="15118" width="11.5546875" style="31" customWidth="1"/>
    <col min="15119" max="15121" width="9.109375" style="31"/>
    <col min="15122" max="15122" width="10" style="31" bestFit="1" customWidth="1"/>
    <col min="15123" max="15123" width="13.44140625" style="31" customWidth="1"/>
    <col min="15124" max="15124" width="14.44140625" style="31" bestFit="1" customWidth="1"/>
    <col min="15125" max="15125" width="14.109375" style="31" customWidth="1"/>
    <col min="15126" max="15360" width="9.109375" style="31"/>
    <col min="15361" max="15361" width="19.88671875" style="31" customWidth="1"/>
    <col min="15362" max="15362" width="16" style="31" customWidth="1"/>
    <col min="15363" max="15363" width="15.6640625" style="31" customWidth="1"/>
    <col min="15364" max="15364" width="17.6640625" style="31" customWidth="1"/>
    <col min="15365" max="15366" width="15.6640625" style="31" customWidth="1"/>
    <col min="15367" max="15367" width="16.6640625" style="31" customWidth="1"/>
    <col min="15368" max="15368" width="16.33203125" style="31" customWidth="1"/>
    <col min="15369" max="15369" width="17.6640625" style="31" customWidth="1"/>
    <col min="15370" max="15370" width="14" style="31" customWidth="1"/>
    <col min="15371" max="15371" width="15" style="31" customWidth="1"/>
    <col min="15372" max="15372" width="4" style="31" customWidth="1"/>
    <col min="15373" max="15373" width="9.109375" style="31"/>
    <col min="15374" max="15374" width="11.5546875" style="31" customWidth="1"/>
    <col min="15375" max="15377" width="9.109375" style="31"/>
    <col min="15378" max="15378" width="10" style="31" bestFit="1" customWidth="1"/>
    <col min="15379" max="15379" width="13.44140625" style="31" customWidth="1"/>
    <col min="15380" max="15380" width="14.44140625" style="31" bestFit="1" customWidth="1"/>
    <col min="15381" max="15381" width="14.109375" style="31" customWidth="1"/>
    <col min="15382" max="15616" width="9.109375" style="31"/>
    <col min="15617" max="15617" width="19.88671875" style="31" customWidth="1"/>
    <col min="15618" max="15618" width="16" style="31" customWidth="1"/>
    <col min="15619" max="15619" width="15.6640625" style="31" customWidth="1"/>
    <col min="15620" max="15620" width="17.6640625" style="31" customWidth="1"/>
    <col min="15621" max="15622" width="15.6640625" style="31" customWidth="1"/>
    <col min="15623" max="15623" width="16.6640625" style="31" customWidth="1"/>
    <col min="15624" max="15624" width="16.33203125" style="31" customWidth="1"/>
    <col min="15625" max="15625" width="17.6640625" style="31" customWidth="1"/>
    <col min="15626" max="15626" width="14" style="31" customWidth="1"/>
    <col min="15627" max="15627" width="15" style="31" customWidth="1"/>
    <col min="15628" max="15628" width="4" style="31" customWidth="1"/>
    <col min="15629" max="15629" width="9.109375" style="31"/>
    <col min="15630" max="15630" width="11.5546875" style="31" customWidth="1"/>
    <col min="15631" max="15633" width="9.109375" style="31"/>
    <col min="15634" max="15634" width="10" style="31" bestFit="1" customWidth="1"/>
    <col min="15635" max="15635" width="13.44140625" style="31" customWidth="1"/>
    <col min="15636" max="15636" width="14.44140625" style="31" bestFit="1" customWidth="1"/>
    <col min="15637" max="15637" width="14.109375" style="31" customWidth="1"/>
    <col min="15638" max="15872" width="9.109375" style="31"/>
    <col min="15873" max="15873" width="19.88671875" style="31" customWidth="1"/>
    <col min="15874" max="15874" width="16" style="31" customWidth="1"/>
    <col min="15875" max="15875" width="15.6640625" style="31" customWidth="1"/>
    <col min="15876" max="15876" width="17.6640625" style="31" customWidth="1"/>
    <col min="15877" max="15878" width="15.6640625" style="31" customWidth="1"/>
    <col min="15879" max="15879" width="16.6640625" style="31" customWidth="1"/>
    <col min="15880" max="15880" width="16.33203125" style="31" customWidth="1"/>
    <col min="15881" max="15881" width="17.6640625" style="31" customWidth="1"/>
    <col min="15882" max="15882" width="14" style="31" customWidth="1"/>
    <col min="15883" max="15883" width="15" style="31" customWidth="1"/>
    <col min="15884" max="15884" width="4" style="31" customWidth="1"/>
    <col min="15885" max="15885" width="9.109375" style="31"/>
    <col min="15886" max="15886" width="11.5546875" style="31" customWidth="1"/>
    <col min="15887" max="15889" width="9.109375" style="31"/>
    <col min="15890" max="15890" width="10" style="31" bestFit="1" customWidth="1"/>
    <col min="15891" max="15891" width="13.44140625" style="31" customWidth="1"/>
    <col min="15892" max="15892" width="14.44140625" style="31" bestFit="1" customWidth="1"/>
    <col min="15893" max="15893" width="14.109375" style="31" customWidth="1"/>
    <col min="15894" max="16128" width="9.109375" style="31"/>
    <col min="16129" max="16129" width="19.88671875" style="31" customWidth="1"/>
    <col min="16130" max="16130" width="16" style="31" customWidth="1"/>
    <col min="16131" max="16131" width="15.6640625" style="31" customWidth="1"/>
    <col min="16132" max="16132" width="17.6640625" style="31" customWidth="1"/>
    <col min="16133" max="16134" width="15.6640625" style="31" customWidth="1"/>
    <col min="16135" max="16135" width="16.6640625" style="31" customWidth="1"/>
    <col min="16136" max="16136" width="16.33203125" style="31" customWidth="1"/>
    <col min="16137" max="16137" width="17.6640625" style="31" customWidth="1"/>
    <col min="16138" max="16138" width="14" style="31" customWidth="1"/>
    <col min="16139" max="16139" width="15" style="31" customWidth="1"/>
    <col min="16140" max="16140" width="4" style="31" customWidth="1"/>
    <col min="16141" max="16141" width="9.109375" style="31"/>
    <col min="16142" max="16142" width="11.5546875" style="31" customWidth="1"/>
    <col min="16143" max="16145" width="9.109375" style="31"/>
    <col min="16146" max="16146" width="10" style="31" bestFit="1" customWidth="1"/>
    <col min="16147" max="16147" width="13.44140625" style="31" customWidth="1"/>
    <col min="16148" max="16148" width="14.44140625" style="31" bestFit="1" customWidth="1"/>
    <col min="16149" max="16149" width="14.109375" style="31" customWidth="1"/>
    <col min="16150" max="16384" width="9.109375" style="31"/>
  </cols>
  <sheetData>
    <row r="1" spans="1:11" ht="26.25" customHeight="1">
      <c r="A1" s="378" t="s">
        <v>56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</row>
    <row r="2" spans="1:11" s="33" customFormat="1" ht="15" customHeight="1">
      <c r="A2" s="47" t="s">
        <v>47</v>
      </c>
      <c r="B2" s="380" t="s">
        <v>48</v>
      </c>
      <c r="C2" s="380"/>
      <c r="D2" s="48"/>
      <c r="E2" s="382"/>
      <c r="F2" s="382"/>
      <c r="G2" s="382"/>
      <c r="H2" s="32"/>
      <c r="I2" s="119" t="s">
        <v>21</v>
      </c>
      <c r="J2" s="32"/>
      <c r="K2" s="92"/>
    </row>
    <row r="3" spans="1:11" s="33" customFormat="1" ht="15" customHeight="1">
      <c r="A3" s="381" t="str">
        <f>'Planilha Orcamentária'!A4</f>
        <v>OBRA: PAVIMENTAÇÃO DE ESTRADAS VICINAIS</v>
      </c>
      <c r="B3" s="380"/>
      <c r="C3" s="380"/>
      <c r="D3" s="380"/>
      <c r="E3" s="380"/>
      <c r="F3" s="380"/>
      <c r="G3" s="380"/>
      <c r="H3" s="380"/>
      <c r="I3" s="34">
        <v>45386</v>
      </c>
      <c r="J3" s="35"/>
      <c r="K3" s="93"/>
    </row>
    <row r="4" spans="1:11" s="33" customFormat="1" ht="30" customHeight="1">
      <c r="A4" s="47" t="s">
        <v>22</v>
      </c>
      <c r="B4" s="380" t="str">
        <f>'Planilha Orcamentária'!B39</f>
        <v>Priscila Cristina de Paula</v>
      </c>
      <c r="C4" s="380"/>
      <c r="D4" s="48" t="str">
        <f>'Planilha Orcamentária'!B41</f>
        <v>Engenheira Civil</v>
      </c>
      <c r="E4" s="380" t="str">
        <f>'Planilha Orcamentária'!E39</f>
        <v>CREA-MG Nº: 142.702/D</v>
      </c>
      <c r="F4" s="380"/>
      <c r="G4" s="48"/>
      <c r="H4" s="48"/>
      <c r="I4" s="34" t="s">
        <v>110</v>
      </c>
      <c r="J4" s="63"/>
      <c r="K4" s="92"/>
    </row>
    <row r="5" spans="1:11" s="33" customFormat="1" ht="15" customHeight="1">
      <c r="A5" s="381" t="str">
        <f>'Planilha Orcamentária'!A5</f>
        <v>LOCAL: Comunidade do Taboão - Bom Jardim de Minas/MG.</v>
      </c>
      <c r="B5" s="380"/>
      <c r="C5" s="380"/>
      <c r="D5" s="380"/>
      <c r="E5" s="380"/>
      <c r="F5" s="380"/>
      <c r="G5" s="380"/>
      <c r="H5" s="380"/>
      <c r="I5" s="36"/>
      <c r="J5" s="35"/>
      <c r="K5" s="93"/>
    </row>
    <row r="6" spans="1:11" ht="15" customHeight="1">
      <c r="A6" s="103" t="s">
        <v>0</v>
      </c>
      <c r="B6" s="371" t="s">
        <v>23</v>
      </c>
      <c r="C6" s="371"/>
      <c r="D6" s="371"/>
      <c r="E6" s="371"/>
      <c r="F6" s="371"/>
      <c r="G6" s="371"/>
      <c r="H6" s="371"/>
      <c r="I6" s="371"/>
      <c r="J6" s="371"/>
      <c r="K6" s="372"/>
    </row>
    <row r="7" spans="1:11" ht="13.2">
      <c r="A7" s="373"/>
      <c r="B7" s="374"/>
      <c r="C7" s="374"/>
      <c r="D7" s="374"/>
      <c r="E7" s="374"/>
      <c r="F7" s="374"/>
      <c r="G7" s="374"/>
      <c r="H7" s="374"/>
      <c r="I7" s="374"/>
      <c r="J7" s="374"/>
      <c r="K7" s="375"/>
    </row>
    <row r="8" spans="1:11" s="37" customFormat="1" ht="15" customHeight="1">
      <c r="A8" s="104" t="str">
        <f>'Planilha Orcamentária'!A10</f>
        <v>1.0</v>
      </c>
      <c r="B8" s="358" t="str">
        <f>'Planilha Orcamentária'!C10</f>
        <v>SERVIÇOS PRELIMINARES</v>
      </c>
      <c r="C8" s="358"/>
      <c r="D8" s="358"/>
      <c r="E8" s="358"/>
      <c r="F8" s="358"/>
      <c r="G8" s="358"/>
      <c r="H8" s="358"/>
      <c r="I8" s="358"/>
      <c r="J8" s="358"/>
      <c r="K8" s="359"/>
    </row>
    <row r="9" spans="1:11" s="37" customFormat="1" ht="13.2">
      <c r="A9" s="38"/>
      <c r="B9" s="39"/>
      <c r="C9" s="40"/>
      <c r="D9" s="94"/>
      <c r="E9" s="94"/>
      <c r="F9" s="94"/>
      <c r="G9" s="41"/>
      <c r="H9" s="94"/>
      <c r="I9" s="94"/>
      <c r="J9" s="41"/>
      <c r="K9" s="42"/>
    </row>
    <row r="10" spans="1:11" s="43" customFormat="1" ht="30" customHeight="1">
      <c r="A10" s="164" t="str">
        <f>'Planilha Orcamentária'!A11</f>
        <v>1.1</v>
      </c>
      <c r="B10" s="360" t="str">
        <f>'Planilha Orcamentária'!C11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C10" s="360"/>
      <c r="D10" s="360"/>
      <c r="E10" s="360"/>
      <c r="F10" s="360"/>
      <c r="G10" s="360"/>
      <c r="H10" s="360"/>
      <c r="I10" s="360"/>
      <c r="J10" s="360"/>
      <c r="K10" s="361"/>
    </row>
    <row r="11" spans="1:11" s="37" customFormat="1" ht="13.2">
      <c r="A11" s="38"/>
      <c r="B11" s="39"/>
      <c r="C11" s="40"/>
      <c r="D11" s="95"/>
      <c r="E11" s="95"/>
      <c r="F11" s="95"/>
      <c r="G11" s="44"/>
      <c r="H11" s="95"/>
      <c r="I11" s="95"/>
      <c r="J11" s="44"/>
      <c r="K11" s="42"/>
    </row>
    <row r="12" spans="1:11" s="37" customFormat="1" ht="15" customHeight="1">
      <c r="A12" s="45" t="s">
        <v>24</v>
      </c>
      <c r="B12" s="96">
        <v>1</v>
      </c>
      <c r="C12" s="97" t="s">
        <v>40</v>
      </c>
      <c r="E12" s="95"/>
      <c r="F12" s="44"/>
      <c r="G12" s="95"/>
      <c r="H12" s="95"/>
      <c r="I12" s="44"/>
      <c r="K12" s="42"/>
    </row>
    <row r="13" spans="1:11" s="37" customFormat="1" ht="13.2">
      <c r="A13" s="38"/>
      <c r="B13" s="39"/>
      <c r="C13" s="40"/>
      <c r="D13" s="95"/>
      <c r="E13" s="95"/>
      <c r="F13" s="95"/>
      <c r="G13" s="44"/>
      <c r="H13" s="95"/>
      <c r="I13" s="95"/>
      <c r="J13" s="44"/>
      <c r="K13" s="42"/>
    </row>
    <row r="14" spans="1:11" s="37" customFormat="1" ht="15" customHeight="1">
      <c r="A14" s="104" t="str">
        <f>'Planilha Orcamentária'!A13</f>
        <v>2.0</v>
      </c>
      <c r="B14" s="358" t="str">
        <f>'Planilha Orcamentária'!C13</f>
        <v>DRENAGEM</v>
      </c>
      <c r="C14" s="358"/>
      <c r="D14" s="358"/>
      <c r="E14" s="358"/>
      <c r="F14" s="358"/>
      <c r="G14" s="358"/>
      <c r="H14" s="358"/>
      <c r="I14" s="358"/>
      <c r="J14" s="358"/>
      <c r="K14" s="359"/>
    </row>
    <row r="15" spans="1:11" s="37" customFormat="1" ht="13.2">
      <c r="A15" s="38"/>
      <c r="B15" s="39"/>
      <c r="C15" s="40"/>
      <c r="D15" s="94"/>
      <c r="E15" s="94"/>
      <c r="F15" s="94"/>
      <c r="G15" s="41"/>
      <c r="H15" s="94"/>
      <c r="I15" s="94"/>
      <c r="J15" s="41"/>
      <c r="K15" s="42"/>
    </row>
    <row r="16" spans="1:11" s="43" customFormat="1" ht="30" customHeight="1">
      <c r="A16" s="164" t="str">
        <f>'Planilha Orcamentária'!A14</f>
        <v>2.1</v>
      </c>
      <c r="B16" s="360" t="str">
        <f>'Planilha Orcamentária'!C14</f>
        <v>ESCAVAÇÃO MECÂNICA DE VALAS EM MATERIAL DE 1ª CATEGORIA (EXECUÇÃO, INCLUINDO REMOÇÃO PARA FORA DO LEITO ESTRADAL)</v>
      </c>
      <c r="C16" s="360"/>
      <c r="D16" s="360"/>
      <c r="E16" s="360"/>
      <c r="F16" s="360"/>
      <c r="G16" s="360"/>
      <c r="H16" s="360"/>
      <c r="I16" s="360"/>
      <c r="J16" s="360"/>
      <c r="K16" s="361"/>
    </row>
    <row r="17" spans="1:11" s="37" customFormat="1" ht="13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9"/>
    </row>
    <row r="18" spans="1:11" s="37" customFormat="1" ht="30" customHeight="1">
      <c r="A18" s="52" t="s">
        <v>220</v>
      </c>
      <c r="B18" s="119" t="s">
        <v>221</v>
      </c>
      <c r="C18" s="179">
        <v>1.5</v>
      </c>
      <c r="D18" s="119" t="s">
        <v>222</v>
      </c>
      <c r="E18" s="119" t="s">
        <v>223</v>
      </c>
      <c r="F18" s="179">
        <v>0.9</v>
      </c>
      <c r="G18" s="119" t="s">
        <v>224</v>
      </c>
      <c r="H18" s="119" t="s">
        <v>229</v>
      </c>
      <c r="I18" s="179">
        <f>B38</f>
        <v>22</v>
      </c>
      <c r="J18" s="119" t="s">
        <v>225</v>
      </c>
      <c r="K18" s="270">
        <f>ROUND(C18*F18*I18,2)</f>
        <v>29.7</v>
      </c>
    </row>
    <row r="19" spans="1:11" s="37" customFormat="1" ht="13.2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9"/>
    </row>
    <row r="20" spans="1:11" s="37" customFormat="1" ht="15" customHeight="1">
      <c r="A20" s="52" t="s">
        <v>226</v>
      </c>
      <c r="B20" s="271">
        <f>K18</f>
        <v>29.7</v>
      </c>
      <c r="C20" s="272" t="s">
        <v>227</v>
      </c>
      <c r="D20" s="48"/>
      <c r="E20" s="48"/>
      <c r="F20" s="48"/>
      <c r="G20" s="48"/>
      <c r="H20" s="48"/>
      <c r="I20" s="48"/>
      <c r="J20" s="48"/>
      <c r="K20" s="49"/>
    </row>
    <row r="21" spans="1:11" s="37" customFormat="1" ht="13.2">
      <c r="A21" s="381" t="s">
        <v>228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92"/>
    </row>
    <row r="22" spans="1:11" s="37" customFormat="1" ht="19.5" customHeight="1">
      <c r="A22" s="274" t="str">
        <f>'Planilha Orcamentária'!A15</f>
        <v>2.2</v>
      </c>
      <c r="B22" s="360" t="str">
        <f>'Planilha Orcamentária'!C15</f>
        <v>APILOAMENTO MECANIZADO EM FUNDO DE VALA COM PLACA VIBRATÓRIA, EXCLUSIVE ESCAVAÇÃO</v>
      </c>
      <c r="C22" s="360"/>
      <c r="D22" s="360"/>
      <c r="E22" s="360"/>
      <c r="F22" s="360"/>
      <c r="G22" s="360"/>
      <c r="H22" s="360"/>
      <c r="I22" s="360"/>
      <c r="J22" s="360"/>
      <c r="K22" s="361"/>
    </row>
    <row r="23" spans="1:11" s="37" customFormat="1" ht="13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9"/>
    </row>
    <row r="24" spans="1:11" s="37" customFormat="1" ht="30" customHeight="1">
      <c r="A24" s="52" t="s">
        <v>230</v>
      </c>
      <c r="B24" s="119" t="s">
        <v>223</v>
      </c>
      <c r="C24" s="179">
        <f>F18</f>
        <v>0.9</v>
      </c>
      <c r="D24" s="119" t="s">
        <v>224</v>
      </c>
      <c r="E24" s="119" t="s">
        <v>229</v>
      </c>
      <c r="F24" s="179">
        <f>I18</f>
        <v>22</v>
      </c>
      <c r="G24" s="119" t="s">
        <v>225</v>
      </c>
      <c r="H24" s="273">
        <f>ROUND(C24*F24,2)</f>
        <v>19.8</v>
      </c>
      <c r="K24" s="42"/>
    </row>
    <row r="25" spans="1:11" s="37" customFormat="1" ht="13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9"/>
    </row>
    <row r="26" spans="1:11" s="37" customFormat="1" ht="15" customHeight="1">
      <c r="A26" s="52" t="s">
        <v>226</v>
      </c>
      <c r="B26" s="271">
        <f>H24</f>
        <v>19.8</v>
      </c>
      <c r="C26" s="272" t="s">
        <v>19</v>
      </c>
      <c r="D26" s="48"/>
      <c r="E26" s="48"/>
      <c r="F26" s="48"/>
      <c r="G26" s="48"/>
      <c r="H26" s="48"/>
      <c r="I26" s="48"/>
      <c r="J26" s="48"/>
      <c r="K26" s="49"/>
    </row>
    <row r="27" spans="1:11" s="37" customFormat="1" ht="13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9"/>
    </row>
    <row r="28" spans="1:11" s="37" customFormat="1" ht="15" customHeight="1">
      <c r="A28" s="164" t="str">
        <f>'Planilha Orcamentária'!A16</f>
        <v>2.3</v>
      </c>
      <c r="B28" s="360" t="str">
        <f>'Planilha Orcamentária'!C16</f>
        <v>BOCA DE LOBO SIMPLES (TIPO A - FERRO FUNDIDO), QUADRO, GRELHA E CANTONEIRA, INCLUSIVE ESCAVAÇÃO, REATERRO E BOTA-FORA</v>
      </c>
      <c r="C28" s="360"/>
      <c r="D28" s="360"/>
      <c r="E28" s="360"/>
      <c r="F28" s="360"/>
      <c r="G28" s="360"/>
      <c r="H28" s="360"/>
      <c r="I28" s="360"/>
      <c r="J28" s="360"/>
      <c r="K28" s="361"/>
    </row>
    <row r="29" spans="1:11" s="37" customFormat="1" ht="15" customHeight="1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9"/>
    </row>
    <row r="30" spans="1:11" s="37" customFormat="1" ht="15" customHeight="1">
      <c r="A30" s="275" t="s">
        <v>24</v>
      </c>
      <c r="B30" s="276">
        <v>6</v>
      </c>
      <c r="C30" s="277" t="s">
        <v>231</v>
      </c>
      <c r="D30" s="48"/>
      <c r="E30" s="48"/>
      <c r="F30" s="48"/>
      <c r="G30" s="48"/>
      <c r="H30" s="48"/>
      <c r="I30" s="48"/>
      <c r="J30" s="48"/>
      <c r="K30" s="49"/>
    </row>
    <row r="31" spans="1:11" s="37" customFormat="1" ht="15" customHeight="1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9"/>
    </row>
    <row r="32" spans="1:11" s="37" customFormat="1" ht="15" customHeight="1">
      <c r="A32" s="164" t="str">
        <f>'Planilha Orcamentária'!A17</f>
        <v>2.4</v>
      </c>
      <c r="B32" s="360" t="str">
        <f>'Planilha Orcamentária'!C17</f>
        <v>TUBO DE CONCRETO SIMPLES, CLASSE PS1, DIÂMETRO 600MM, INCLUSIVE FORNECIMENTO, ASSENTAMENTO E REJUNTAMENTO,EXCLUSIVE ESCAVAÇÃO</v>
      </c>
      <c r="C32" s="360"/>
      <c r="D32" s="360"/>
      <c r="E32" s="360"/>
      <c r="F32" s="360"/>
      <c r="G32" s="360"/>
      <c r="H32" s="360"/>
      <c r="I32" s="360"/>
      <c r="J32" s="360"/>
      <c r="K32" s="361"/>
    </row>
    <row r="33" spans="1:11" s="37" customFormat="1" ht="13.2">
      <c r="A33" s="47"/>
      <c r="B33" s="119"/>
      <c r="C33" s="119"/>
      <c r="D33" s="119"/>
      <c r="E33" s="119"/>
      <c r="F33" s="119"/>
      <c r="G33" s="119"/>
      <c r="H33" s="119"/>
      <c r="I33" s="119"/>
      <c r="J33" s="48"/>
      <c r="K33" s="49"/>
    </row>
    <row r="34" spans="1:11" s="37" customFormat="1" ht="15" customHeight="1">
      <c r="A34" s="52"/>
      <c r="B34" s="278" t="s">
        <v>247</v>
      </c>
      <c r="C34" s="278" t="s">
        <v>248</v>
      </c>
      <c r="J34" s="48"/>
      <c r="K34" s="49"/>
    </row>
    <row r="35" spans="1:11" s="37" customFormat="1" ht="13.2">
      <c r="A35" s="393" t="s">
        <v>232</v>
      </c>
      <c r="B35" s="279">
        <v>14</v>
      </c>
      <c r="C35" s="279">
        <v>8</v>
      </c>
      <c r="J35" s="48"/>
      <c r="K35" s="49"/>
    </row>
    <row r="36" spans="1:11" s="37" customFormat="1" ht="15" customHeight="1">
      <c r="A36" s="393" t="s">
        <v>24</v>
      </c>
      <c r="B36" s="276">
        <f>SUM(B35:C35)</f>
        <v>22</v>
      </c>
      <c r="C36" s="276" t="s">
        <v>25</v>
      </c>
      <c r="D36" s="48"/>
      <c r="E36" s="48"/>
      <c r="F36" s="48"/>
      <c r="G36" s="48"/>
      <c r="H36" s="48"/>
      <c r="I36" s="48"/>
      <c r="J36" s="48"/>
      <c r="K36" s="49"/>
    </row>
    <row r="37" spans="1:11" s="37" customFormat="1" ht="13.2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9"/>
    </row>
    <row r="38" spans="1:11" s="37" customFormat="1" ht="13.2">
      <c r="A38" s="47" t="s">
        <v>226</v>
      </c>
      <c r="B38" s="276">
        <f>B36</f>
        <v>22</v>
      </c>
      <c r="C38" s="276" t="s">
        <v>25</v>
      </c>
      <c r="D38" s="48"/>
      <c r="E38" s="48"/>
      <c r="F38" s="48"/>
      <c r="G38" s="48"/>
      <c r="H38" s="48"/>
      <c r="I38" s="48"/>
      <c r="J38" s="48"/>
      <c r="K38" s="49"/>
    </row>
    <row r="39" spans="1:11" s="37" customFormat="1" ht="13.2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9"/>
    </row>
    <row r="40" spans="1:11" s="37" customFormat="1" ht="31.8" customHeight="1">
      <c r="A40" s="164" t="str">
        <f>'Planilha Orcamentária'!A18</f>
        <v>2.5</v>
      </c>
      <c r="B40" s="360" t="str">
        <f>'Planilha Orcamentária'!C18</f>
        <v>CANALETA PARA DRENAGEM, PRÉ-MOLDADA, TIPO MEIA CANA, DIÂMETRO 60CM, EXCLUSIVE TAMPA, INCLUSIVE ASSENTAMENTO EM ARGAMASSA, TRAÇO 1:3 (CIMENTO E AREIA), ESCAVAÇÃO, TRANSPORTE E RETIRADA DO MATERIAL ESCAVADO (EM CAÇAMBA)</v>
      </c>
      <c r="C40" s="360"/>
      <c r="D40" s="360"/>
      <c r="E40" s="360"/>
      <c r="F40" s="360"/>
      <c r="G40" s="360"/>
      <c r="H40" s="360"/>
      <c r="I40" s="360"/>
      <c r="J40" s="360"/>
      <c r="K40" s="361"/>
    </row>
    <row r="41" spans="1:11" s="37" customFormat="1" ht="15" customHeight="1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9"/>
    </row>
    <row r="42" spans="1:11" s="37" customFormat="1" ht="15" customHeight="1">
      <c r="A42" s="275" t="s">
        <v>24</v>
      </c>
      <c r="B42" s="276">
        <v>158</v>
      </c>
      <c r="C42" s="277" t="s">
        <v>236</v>
      </c>
      <c r="D42" s="48"/>
      <c r="E42" s="48"/>
      <c r="F42" s="48"/>
      <c r="G42" s="48"/>
      <c r="H42" s="48"/>
      <c r="I42" s="48"/>
      <c r="J42" s="48"/>
      <c r="K42" s="49"/>
    </row>
    <row r="43" spans="1:11" s="37" customFormat="1" ht="13.2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9"/>
    </row>
    <row r="44" spans="1:11" s="37" customFormat="1" ht="15" customHeight="1">
      <c r="A44" s="164" t="str">
        <f>'Planilha Orcamentária'!A19</f>
        <v>2.6</v>
      </c>
      <c r="B44" s="360" t="str">
        <f>'Planilha Orcamentária'!C19</f>
        <v>REATERRO MANUAL DE VALA, INCLUSIVE ESPALHAMENTO E COMPACTAÇÃO MECANIZADA COM PLACA VIBRATÓRIA</v>
      </c>
      <c r="C44" s="360"/>
      <c r="D44" s="360"/>
      <c r="E44" s="360"/>
      <c r="F44" s="360"/>
      <c r="G44" s="360"/>
      <c r="H44" s="360"/>
      <c r="I44" s="360"/>
      <c r="J44" s="360"/>
      <c r="K44" s="361"/>
    </row>
    <row r="45" spans="1:11" s="37" customFormat="1" ht="13.2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9"/>
    </row>
    <row r="46" spans="1:11" s="37" customFormat="1" ht="40.200000000000003" thickBot="1">
      <c r="A46" s="280"/>
      <c r="F46" s="281" t="s">
        <v>233</v>
      </c>
      <c r="G46" s="282">
        <f>K18</f>
        <v>29.7</v>
      </c>
      <c r="H46" s="48"/>
      <c r="I46" s="48"/>
      <c r="J46" s="48"/>
      <c r="K46" s="49"/>
    </row>
    <row r="47" spans="1:11" s="37" customFormat="1" ht="15" customHeight="1">
      <c r="A47" s="383" t="s">
        <v>234</v>
      </c>
      <c r="B47" s="384"/>
      <c r="C47" s="384"/>
      <c r="D47" s="384"/>
      <c r="E47" s="384"/>
      <c r="F47" s="384"/>
      <c r="G47" s="385"/>
      <c r="H47" s="48"/>
      <c r="I47" s="48"/>
      <c r="J47" s="48"/>
      <c r="K47" s="49"/>
    </row>
    <row r="48" spans="1:11" s="37" customFormat="1" ht="108" customHeight="1">
      <c r="A48" s="46" t="s">
        <v>237</v>
      </c>
      <c r="B48" s="283">
        <f>0.3*0.3*3.14</f>
        <v>0.28260000000000002</v>
      </c>
      <c r="C48" s="284" t="s">
        <v>222</v>
      </c>
      <c r="D48" s="281" t="s">
        <v>229</v>
      </c>
      <c r="E48" s="287">
        <f>B38</f>
        <v>22</v>
      </c>
      <c r="F48" s="284" t="s">
        <v>225</v>
      </c>
      <c r="G48" s="285">
        <f>ROUND(B48*E48,2)</f>
        <v>6.22</v>
      </c>
      <c r="H48" s="48"/>
      <c r="I48" s="48"/>
      <c r="J48" s="48"/>
      <c r="K48" s="49"/>
    </row>
    <row r="49" spans="1:14" s="37" customFormat="1" ht="30.75" customHeight="1" thickBot="1">
      <c r="A49" s="386" t="s">
        <v>238</v>
      </c>
      <c r="B49" s="387"/>
      <c r="C49" s="387"/>
      <c r="D49" s="387"/>
      <c r="E49" s="387"/>
      <c r="F49" s="388"/>
      <c r="G49" s="286">
        <f>G46-G48</f>
        <v>23.48</v>
      </c>
      <c r="H49" s="48"/>
      <c r="I49" s="48"/>
      <c r="J49" s="48"/>
      <c r="K49" s="49"/>
    </row>
    <row r="50" spans="1:14" s="37" customFormat="1" ht="15" customHeight="1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9"/>
    </row>
    <row r="51" spans="1:14" s="37" customFormat="1" ht="45.75" customHeight="1" thickBot="1">
      <c r="A51" s="281" t="s">
        <v>239</v>
      </c>
      <c r="B51" s="287">
        <f>(G46)</f>
        <v>29.7</v>
      </c>
      <c r="C51" s="287" t="s">
        <v>18</v>
      </c>
      <c r="D51" s="281" t="s">
        <v>240</v>
      </c>
      <c r="E51" s="287">
        <f>(G48)</f>
        <v>6.22</v>
      </c>
      <c r="F51" s="282">
        <f>B51-E51</f>
        <v>23.48</v>
      </c>
      <c r="I51" s="48"/>
      <c r="J51" s="48"/>
      <c r="K51" s="49"/>
    </row>
    <row r="52" spans="1:14" s="37" customFormat="1" ht="23.25" customHeight="1" thickBot="1">
      <c r="A52" s="389" t="s">
        <v>235</v>
      </c>
      <c r="B52" s="390"/>
      <c r="C52" s="390"/>
      <c r="D52" s="390"/>
      <c r="E52" s="391"/>
      <c r="F52" s="288">
        <f>F51</f>
        <v>23.48</v>
      </c>
      <c r="I52" s="225"/>
      <c r="J52" s="48"/>
      <c r="K52" s="49"/>
    </row>
    <row r="53" spans="1:14" s="37" customFormat="1" ht="13.2">
      <c r="A53" s="38"/>
      <c r="B53" s="39"/>
      <c r="C53" s="40"/>
      <c r="D53" s="95"/>
      <c r="E53" s="95"/>
      <c r="F53" s="95"/>
      <c r="G53" s="44"/>
      <c r="H53" s="95"/>
      <c r="I53" s="95"/>
      <c r="J53" s="44"/>
      <c r="K53" s="42"/>
    </row>
    <row r="54" spans="1:14" s="37" customFormat="1" ht="13.2">
      <c r="A54" s="89" t="str">
        <f>'Planilha Orcamentária'!A21</f>
        <v>3.0</v>
      </c>
      <c r="B54" s="376" t="str">
        <f>'Planilha Orcamentária'!C21</f>
        <v>SERVIÇOS DE CALÇAMENTO EM BLOQUETE</v>
      </c>
      <c r="C54" s="376"/>
      <c r="D54" s="376"/>
      <c r="E54" s="376"/>
      <c r="F54" s="376"/>
      <c r="G54" s="376"/>
      <c r="H54" s="376"/>
      <c r="I54" s="376"/>
      <c r="J54" s="376"/>
      <c r="K54" s="377"/>
    </row>
    <row r="55" spans="1:14" s="37" customFormat="1" ht="13.2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9"/>
    </row>
    <row r="56" spans="1:14" s="37" customFormat="1" ht="15" customHeight="1">
      <c r="A56" s="164" t="str">
        <f>'Planilha Orcamentária'!A22</f>
        <v>3.1</v>
      </c>
      <c r="B56" s="360" t="str">
        <f>'Planilha Orcamentária'!C22</f>
        <v>REGULARIZAÇÃO DO SUB-LEITO (PROCTOR NORMAL)</v>
      </c>
      <c r="C56" s="360"/>
      <c r="D56" s="360"/>
      <c r="E56" s="360"/>
      <c r="F56" s="360"/>
      <c r="G56" s="360"/>
      <c r="H56" s="360"/>
      <c r="I56" s="360"/>
      <c r="J56" s="360"/>
      <c r="K56" s="361"/>
    </row>
    <row r="57" spans="1:14" s="37" customFormat="1" ht="13.2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9"/>
    </row>
    <row r="58" spans="1:14" s="37" customFormat="1" ht="13.2">
      <c r="A58" s="343" t="s">
        <v>172</v>
      </c>
      <c r="B58" s="344"/>
      <c r="C58" s="344"/>
      <c r="D58" s="344"/>
      <c r="E58" s="344"/>
      <c r="F58" s="344"/>
      <c r="G58" s="344"/>
      <c r="H58" s="344"/>
      <c r="I58" s="344"/>
      <c r="J58" s="344"/>
      <c r="K58" s="345"/>
    </row>
    <row r="59" spans="1:14" s="50" customFormat="1" ht="3" customHeight="1">
      <c r="A59" s="224"/>
      <c r="B59" s="225"/>
      <c r="C59" s="225"/>
      <c r="D59" s="225"/>
      <c r="E59" s="225"/>
      <c r="F59" s="225"/>
      <c r="G59" s="225"/>
      <c r="H59" s="225"/>
      <c r="I59" s="225"/>
      <c r="J59" s="225"/>
      <c r="K59" s="226"/>
    </row>
    <row r="60" spans="1:14" s="37" customFormat="1" ht="39.6">
      <c r="A60" s="228">
        <v>312.88</v>
      </c>
      <c r="B60" s="99" t="s">
        <v>49</v>
      </c>
      <c r="C60" s="46">
        <v>6</v>
      </c>
      <c r="D60" s="46">
        <v>6</v>
      </c>
      <c r="E60" s="46">
        <v>19.45</v>
      </c>
      <c r="F60" s="46">
        <v>19.45</v>
      </c>
      <c r="G60" s="228">
        <f>((C60+D60)/2)*((E60+F60)/2)</f>
        <v>116.69999999999999</v>
      </c>
      <c r="H60" s="46">
        <v>6</v>
      </c>
      <c r="I60" s="46">
        <v>6</v>
      </c>
      <c r="J60" s="46">
        <v>20.100000000000001</v>
      </c>
      <c r="K60" s="46">
        <v>20.149999999999999</v>
      </c>
      <c r="N60" s="291">
        <f>G60+F62+A60+A62</f>
        <v>722.82999999999993</v>
      </c>
    </row>
    <row r="61" spans="1:14" s="50" customFormat="1" ht="3" customHeight="1">
      <c r="A61" s="334"/>
      <c r="B61" s="335"/>
      <c r="C61" s="335"/>
      <c r="D61" s="335"/>
      <c r="E61" s="335"/>
      <c r="F61" s="335"/>
      <c r="G61" s="335"/>
      <c r="H61" s="335"/>
      <c r="I61" s="335"/>
      <c r="J61" s="335"/>
      <c r="K61" s="336"/>
    </row>
    <row r="62" spans="1:14" s="37" customFormat="1" ht="16.2" customHeight="1">
      <c r="A62" s="228">
        <f>((H60+I60)/2)*((J60+K60)/2)</f>
        <v>120.75</v>
      </c>
      <c r="B62" s="46">
        <v>6</v>
      </c>
      <c r="C62" s="46">
        <v>6</v>
      </c>
      <c r="D62" s="46">
        <v>28.7</v>
      </c>
      <c r="E62" s="46">
        <v>28.8</v>
      </c>
      <c r="F62" s="228">
        <f>((B62+C62)/2)*((D62+E62)/2)</f>
        <v>172.5</v>
      </c>
      <c r="G62" s="51"/>
      <c r="H62" s="51"/>
      <c r="I62" s="51"/>
      <c r="J62" s="51"/>
      <c r="K62" s="51"/>
    </row>
    <row r="63" spans="1:14" s="50" customFormat="1" ht="3" customHeight="1">
      <c r="A63" s="334"/>
      <c r="B63" s="335"/>
      <c r="C63" s="335"/>
      <c r="D63" s="335"/>
      <c r="E63" s="335"/>
      <c r="F63" s="335"/>
      <c r="G63" s="335"/>
      <c r="H63" s="335"/>
      <c r="I63" s="335"/>
      <c r="J63" s="335"/>
      <c r="K63" s="336"/>
    </row>
    <row r="64" spans="1:14" s="37" customFormat="1" ht="13.2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9"/>
    </row>
    <row r="65" spans="1:15" s="50" customFormat="1" ht="3" customHeight="1">
      <c r="A65" s="334"/>
      <c r="B65" s="335"/>
      <c r="C65" s="335"/>
      <c r="D65" s="335"/>
      <c r="E65" s="335"/>
      <c r="F65" s="335"/>
      <c r="G65" s="335"/>
      <c r="H65" s="335"/>
      <c r="I65" s="335"/>
      <c r="J65" s="335"/>
      <c r="K65" s="336"/>
    </row>
    <row r="66" spans="1:15" s="37" customFormat="1" ht="13.2">
      <c r="A66" s="343" t="s">
        <v>254</v>
      </c>
      <c r="B66" s="344"/>
      <c r="C66" s="344"/>
      <c r="D66" s="344"/>
      <c r="E66" s="344"/>
      <c r="F66" s="344"/>
      <c r="G66" s="344"/>
      <c r="H66" s="344"/>
      <c r="I66" s="344"/>
      <c r="J66" s="344"/>
      <c r="K66" s="345"/>
    </row>
    <row r="67" spans="1:15" s="37" customFormat="1" ht="13.2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9"/>
    </row>
    <row r="68" spans="1:15" s="37" customFormat="1" ht="13.2">
      <c r="A68" s="46">
        <v>6</v>
      </c>
      <c r="B68" s="46">
        <v>6</v>
      </c>
      <c r="C68" s="46">
        <v>20</v>
      </c>
      <c r="D68" s="46">
        <v>20</v>
      </c>
      <c r="E68" s="228">
        <f>((A68+B68)/2)*((C68+D68)/2)</f>
        <v>120</v>
      </c>
      <c r="F68" s="46">
        <v>6</v>
      </c>
      <c r="G68" s="46">
        <v>6</v>
      </c>
      <c r="H68" s="46">
        <v>12.3</v>
      </c>
      <c r="I68" s="46">
        <v>11.4</v>
      </c>
      <c r="J68" s="228">
        <f>((F68+G68)/2)*((H68+I68)/2)</f>
        <v>71.100000000000009</v>
      </c>
      <c r="K68" s="46">
        <v>6</v>
      </c>
    </row>
    <row r="69" spans="1:15" s="50" customFormat="1" ht="3" customHeight="1">
      <c r="A69" s="334"/>
      <c r="B69" s="335"/>
      <c r="C69" s="335"/>
      <c r="D69" s="335"/>
      <c r="E69" s="335"/>
      <c r="F69" s="335"/>
      <c r="G69" s="335"/>
      <c r="H69" s="335"/>
      <c r="I69" s="335"/>
      <c r="J69" s="335"/>
      <c r="K69" s="336"/>
    </row>
    <row r="70" spans="1:15" s="37" customFormat="1" ht="16.2" customHeight="1">
      <c r="A70" s="46">
        <v>6</v>
      </c>
      <c r="B70" s="46">
        <v>21.1</v>
      </c>
      <c r="C70" s="46">
        <v>20.05</v>
      </c>
      <c r="D70" s="228">
        <f>((K68+A70)/2)*((B70+C70)/2)</f>
        <v>123.45000000000002</v>
      </c>
      <c r="E70" s="46">
        <v>6</v>
      </c>
      <c r="F70" s="46">
        <v>6</v>
      </c>
      <c r="G70" s="46">
        <v>23.2</v>
      </c>
      <c r="H70" s="46">
        <v>22.65</v>
      </c>
      <c r="I70" s="228">
        <f>((E70+F70)/2)*((G70+H70)/2)</f>
        <v>137.54999999999998</v>
      </c>
      <c r="J70" s="46">
        <v>6</v>
      </c>
      <c r="K70" s="46">
        <v>6</v>
      </c>
    </row>
    <row r="71" spans="1:15" s="50" customFormat="1" ht="3" customHeight="1">
      <c r="A71" s="334"/>
      <c r="B71" s="335"/>
      <c r="C71" s="335"/>
      <c r="D71" s="335"/>
      <c r="E71" s="335"/>
      <c r="F71" s="335"/>
      <c r="G71" s="335"/>
      <c r="H71" s="335"/>
      <c r="I71" s="335"/>
      <c r="J71" s="335"/>
      <c r="K71" s="336"/>
    </row>
    <row r="72" spans="1:15" s="37" customFormat="1" ht="13.2">
      <c r="A72" s="46">
        <v>30.9</v>
      </c>
      <c r="B72" s="46">
        <v>30.5</v>
      </c>
      <c r="C72" s="228">
        <f>((J70+K70)/2)*((A72+B72)/2)</f>
        <v>184.2</v>
      </c>
      <c r="D72" s="46">
        <v>6</v>
      </c>
      <c r="E72" s="46">
        <v>6</v>
      </c>
      <c r="F72" s="46">
        <v>36.15</v>
      </c>
      <c r="G72" s="46">
        <v>36.65</v>
      </c>
      <c r="H72" s="228">
        <f>((D72+E72)/2)*((F72+G72)/2)</f>
        <v>218.39999999999998</v>
      </c>
      <c r="I72" s="46">
        <v>6</v>
      </c>
      <c r="J72" s="46">
        <v>6</v>
      </c>
      <c r="K72" s="46">
        <v>12.1</v>
      </c>
    </row>
    <row r="73" spans="1:15" s="50" customFormat="1" ht="3" customHeight="1">
      <c r="A73" s="334"/>
      <c r="B73" s="335"/>
      <c r="C73" s="335"/>
      <c r="D73" s="335"/>
      <c r="E73" s="335"/>
      <c r="F73" s="335"/>
      <c r="G73" s="335"/>
      <c r="H73" s="335"/>
      <c r="I73" s="335"/>
      <c r="J73" s="335"/>
      <c r="K73" s="336"/>
    </row>
    <row r="74" spans="1:15" s="50" customFormat="1" ht="13.2">
      <c r="A74" s="46">
        <v>13.9</v>
      </c>
      <c r="B74" s="228">
        <f>((I72+J72)/2)*((K72+A74)/2)</f>
        <v>78</v>
      </c>
      <c r="C74" s="46">
        <v>6</v>
      </c>
      <c r="D74" s="46">
        <v>6</v>
      </c>
      <c r="E74" s="46">
        <v>20.6</v>
      </c>
      <c r="F74" s="46">
        <v>21.5</v>
      </c>
      <c r="G74" s="228">
        <f>((C74+D74)/2)*((E74+F74)/2)</f>
        <v>126.30000000000001</v>
      </c>
      <c r="H74" s="46">
        <v>6</v>
      </c>
      <c r="I74" s="46">
        <v>6</v>
      </c>
      <c r="J74" s="46">
        <v>37.9</v>
      </c>
      <c r="K74" s="46">
        <v>37.700000000000003</v>
      </c>
      <c r="O74" s="290"/>
    </row>
    <row r="75" spans="1:15" s="50" customFormat="1" ht="3" customHeight="1">
      <c r="A75" s="334"/>
      <c r="B75" s="335"/>
      <c r="C75" s="335"/>
      <c r="D75" s="335"/>
      <c r="E75" s="335"/>
      <c r="F75" s="335"/>
      <c r="G75" s="335"/>
      <c r="H75" s="335"/>
      <c r="I75" s="335"/>
      <c r="J75" s="335"/>
      <c r="K75" s="336"/>
    </row>
    <row r="76" spans="1:15" s="37" customFormat="1" ht="13.2">
      <c r="A76" s="228">
        <f>((H74+I74)/2)*((J74+K74)/2)</f>
        <v>226.79999999999998</v>
      </c>
      <c r="B76" s="48"/>
      <c r="C76" s="48"/>
      <c r="D76" s="48"/>
      <c r="E76" s="48"/>
      <c r="F76" s="48"/>
      <c r="G76" s="48"/>
      <c r="H76" s="48"/>
      <c r="I76" s="48"/>
      <c r="J76" s="48"/>
      <c r="K76" s="49"/>
    </row>
    <row r="77" spans="1:15" s="219" customFormat="1" ht="3" customHeight="1">
      <c r="A77" s="252"/>
      <c r="B77" s="253"/>
      <c r="C77" s="253"/>
      <c r="D77" s="253"/>
      <c r="E77" s="253"/>
      <c r="F77" s="253"/>
      <c r="G77" s="253"/>
      <c r="H77" s="253"/>
      <c r="I77" s="253"/>
      <c r="J77" s="253"/>
      <c r="K77" s="254"/>
    </row>
    <row r="78" spans="1:15" s="218" customFormat="1" ht="13.2">
      <c r="A78" s="249"/>
      <c r="B78" s="250"/>
      <c r="C78" s="250"/>
      <c r="D78" s="250"/>
      <c r="E78" s="250"/>
      <c r="F78" s="250"/>
      <c r="G78" s="250"/>
      <c r="H78" s="250"/>
      <c r="I78" s="250"/>
      <c r="J78" s="250"/>
      <c r="K78" s="251"/>
    </row>
    <row r="79" spans="1:15" s="37" customFormat="1" ht="13.2">
      <c r="A79" s="343" t="s">
        <v>255</v>
      </c>
      <c r="B79" s="344"/>
      <c r="C79" s="344"/>
      <c r="D79" s="344"/>
      <c r="E79" s="344"/>
      <c r="F79" s="344"/>
      <c r="G79" s="344"/>
      <c r="H79" s="344"/>
      <c r="I79" s="344"/>
      <c r="J79" s="344"/>
      <c r="K79" s="345"/>
    </row>
    <row r="80" spans="1:15" s="37" customFormat="1" ht="13.2">
      <c r="A80" s="179"/>
      <c r="B80" s="179"/>
      <c r="C80" s="179"/>
      <c r="D80" s="179"/>
      <c r="E80" s="179"/>
      <c r="F80" s="179"/>
      <c r="G80" s="179"/>
      <c r="H80" s="179"/>
      <c r="I80" s="179"/>
      <c r="J80" s="179"/>
      <c r="K80" s="179"/>
    </row>
    <row r="81" spans="1:11" s="37" customFormat="1" ht="13.2">
      <c r="A81" s="46">
        <v>6</v>
      </c>
      <c r="B81" s="46">
        <v>6</v>
      </c>
      <c r="C81" s="46">
        <v>41.55</v>
      </c>
      <c r="D81" s="46">
        <v>41.95</v>
      </c>
      <c r="E81" s="228">
        <f>((A81+B81)/2)*((C81+D81)/2)</f>
        <v>250.5</v>
      </c>
      <c r="F81" s="46">
        <v>6</v>
      </c>
      <c r="G81" s="46">
        <v>6</v>
      </c>
      <c r="H81" s="46">
        <v>14.45</v>
      </c>
      <c r="I81" s="46">
        <v>14.7</v>
      </c>
      <c r="J81" s="228">
        <f>((F81+G81)/2)*((H81+I81)/2)</f>
        <v>87.449999999999989</v>
      </c>
      <c r="K81" s="46">
        <v>6</v>
      </c>
    </row>
    <row r="82" spans="1:11" s="50" customFormat="1" ht="3" customHeight="1">
      <c r="A82" s="334"/>
      <c r="B82" s="335"/>
      <c r="C82" s="335"/>
      <c r="D82" s="335"/>
      <c r="E82" s="335"/>
      <c r="F82" s="335"/>
      <c r="G82" s="335"/>
      <c r="H82" s="335"/>
      <c r="I82" s="335"/>
      <c r="J82" s="335"/>
      <c r="K82" s="336"/>
    </row>
    <row r="83" spans="1:11" s="37" customFormat="1" ht="13.2">
      <c r="A83" s="46">
        <v>6</v>
      </c>
      <c r="B83" s="46">
        <v>45.55</v>
      </c>
      <c r="C83" s="46">
        <v>38.549999999999997</v>
      </c>
      <c r="D83" s="228">
        <f>((K81+A83)/2)*((B83+C83)/2)</f>
        <v>252.29999999999998</v>
      </c>
      <c r="E83" s="46">
        <v>6</v>
      </c>
      <c r="F83" s="46">
        <v>6</v>
      </c>
      <c r="G83" s="46">
        <v>15.5</v>
      </c>
      <c r="H83" s="46">
        <v>15.65</v>
      </c>
      <c r="I83" s="228">
        <f>((E83+F83)/2)*((G83+H83)/2)</f>
        <v>93.449999999999989</v>
      </c>
      <c r="J83" s="46">
        <v>6</v>
      </c>
      <c r="K83" s="46">
        <v>6</v>
      </c>
    </row>
    <row r="84" spans="1:11" s="50" customFormat="1" ht="3" customHeight="1">
      <c r="A84" s="334"/>
      <c r="B84" s="335"/>
      <c r="C84" s="335"/>
      <c r="D84" s="335"/>
      <c r="E84" s="335"/>
      <c r="F84" s="335"/>
      <c r="G84" s="335"/>
      <c r="H84" s="335"/>
      <c r="I84" s="335"/>
      <c r="J84" s="335"/>
      <c r="K84" s="336"/>
    </row>
    <row r="85" spans="1:11" s="37" customFormat="1" ht="13.2">
      <c r="A85" s="46">
        <v>26.7</v>
      </c>
      <c r="B85" s="46">
        <v>28.7</v>
      </c>
      <c r="C85" s="228">
        <f>((J83+K83)/2)*((A85+B85)/2)</f>
        <v>166.2</v>
      </c>
      <c r="D85" s="46">
        <v>6</v>
      </c>
      <c r="E85" s="46">
        <v>6</v>
      </c>
      <c r="F85" s="46">
        <v>15.05</v>
      </c>
      <c r="G85" s="46">
        <v>15.55</v>
      </c>
      <c r="H85" s="228">
        <f>((D85+E85)/2)*((F85+G85)/2)</f>
        <v>91.800000000000011</v>
      </c>
      <c r="I85" s="46">
        <v>6</v>
      </c>
      <c r="J85" s="46">
        <v>6</v>
      </c>
      <c r="K85" s="46">
        <v>13.3</v>
      </c>
    </row>
    <row r="86" spans="1:11" s="50" customFormat="1" ht="3" customHeight="1">
      <c r="A86" s="334"/>
      <c r="B86" s="335"/>
      <c r="C86" s="335"/>
      <c r="D86" s="335"/>
      <c r="E86" s="335"/>
      <c r="F86" s="335"/>
      <c r="G86" s="335"/>
      <c r="H86" s="335"/>
      <c r="I86" s="335"/>
      <c r="J86" s="335"/>
      <c r="K86" s="336"/>
    </row>
    <row r="87" spans="1:11" s="37" customFormat="1" ht="13.2">
      <c r="A87" s="46">
        <v>15</v>
      </c>
      <c r="B87" s="228">
        <f>((I85+J85)/2)*((K85+A87)/2)</f>
        <v>84.9</v>
      </c>
      <c r="C87" s="46">
        <v>6</v>
      </c>
      <c r="D87" s="46">
        <v>6</v>
      </c>
      <c r="E87" s="46">
        <v>16.600000000000001</v>
      </c>
      <c r="F87" s="46">
        <v>16.8</v>
      </c>
      <c r="G87" s="228">
        <f>((C87+D87)/2)*((E87+F87)/2)</f>
        <v>100.20000000000002</v>
      </c>
      <c r="H87" s="179"/>
      <c r="I87" s="179"/>
      <c r="J87" s="179"/>
      <c r="K87" s="179"/>
    </row>
    <row r="88" spans="1:11" s="37" customFormat="1" ht="13.2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</row>
    <row r="89" spans="1:11" s="37" customFormat="1" ht="13.2">
      <c r="A89" s="343" t="s">
        <v>245</v>
      </c>
      <c r="B89" s="344"/>
      <c r="C89" s="344"/>
      <c r="D89" s="344"/>
      <c r="E89" s="344"/>
      <c r="F89" s="344"/>
      <c r="G89" s="344"/>
      <c r="H89" s="344"/>
      <c r="I89" s="344"/>
      <c r="J89" s="344"/>
      <c r="K89" s="345"/>
    </row>
    <row r="90" spans="1:11" s="37" customFormat="1" ht="13.2">
      <c r="A90" s="179"/>
      <c r="B90" s="179"/>
      <c r="C90" s="179"/>
      <c r="D90" s="179"/>
      <c r="E90" s="179"/>
      <c r="F90" s="179"/>
      <c r="G90" s="179"/>
      <c r="H90" s="179"/>
      <c r="I90" s="179"/>
      <c r="J90" s="179"/>
      <c r="K90" s="179"/>
    </row>
    <row r="91" spans="1:11" s="37" customFormat="1" ht="13.2">
      <c r="A91" s="46">
        <v>6</v>
      </c>
      <c r="B91" s="46">
        <v>6</v>
      </c>
      <c r="C91" s="46">
        <v>45.7</v>
      </c>
      <c r="D91" s="46">
        <v>36.700000000000003</v>
      </c>
      <c r="E91" s="228">
        <f>((A91+B91)/2)*((C91+D91)/2)</f>
        <v>247.20000000000002</v>
      </c>
      <c r="F91" s="46">
        <v>6</v>
      </c>
      <c r="G91" s="46">
        <v>6</v>
      </c>
      <c r="H91" s="46">
        <v>29.3</v>
      </c>
      <c r="I91" s="46">
        <v>29.2</v>
      </c>
      <c r="J91" s="228">
        <f>((F91+G91)/2)*((H91+I91)/2)</f>
        <v>175.5</v>
      </c>
      <c r="K91" s="46">
        <v>6</v>
      </c>
    </row>
    <row r="92" spans="1:11" s="50" customFormat="1" ht="3" customHeight="1">
      <c r="A92" s="334"/>
      <c r="B92" s="335"/>
      <c r="C92" s="335"/>
      <c r="D92" s="335"/>
      <c r="E92" s="335"/>
      <c r="F92" s="335"/>
      <c r="G92" s="335"/>
      <c r="H92" s="335"/>
      <c r="I92" s="335"/>
      <c r="J92" s="335"/>
      <c r="K92" s="336"/>
    </row>
    <row r="93" spans="1:11" s="37" customFormat="1" ht="13.2">
      <c r="A93" s="46">
        <v>6</v>
      </c>
      <c r="B93" s="46">
        <v>38.700000000000003</v>
      </c>
      <c r="C93" s="46">
        <v>38.299999999999997</v>
      </c>
      <c r="D93" s="228">
        <f>((K91+A93)/2)*((B93+C93)/2)</f>
        <v>231</v>
      </c>
      <c r="E93" s="46">
        <v>6</v>
      </c>
      <c r="F93" s="46">
        <v>6</v>
      </c>
      <c r="G93" s="46">
        <v>40.15</v>
      </c>
      <c r="H93" s="46">
        <v>40.15</v>
      </c>
      <c r="I93" s="228">
        <f>((E93+F93)/2)*((G93+H93)/2)</f>
        <v>240.89999999999998</v>
      </c>
      <c r="J93" s="46">
        <v>6</v>
      </c>
      <c r="K93" s="46">
        <v>6</v>
      </c>
    </row>
    <row r="94" spans="1:11" s="50" customFormat="1" ht="3" customHeight="1">
      <c r="A94" s="334"/>
      <c r="B94" s="335"/>
      <c r="C94" s="335"/>
      <c r="D94" s="335"/>
      <c r="E94" s="335"/>
      <c r="F94" s="335"/>
      <c r="G94" s="335"/>
      <c r="H94" s="335"/>
      <c r="I94" s="335"/>
      <c r="J94" s="335"/>
      <c r="K94" s="336"/>
    </row>
    <row r="95" spans="1:11" s="37" customFormat="1" ht="13.2">
      <c r="A95" s="46">
        <v>11</v>
      </c>
      <c r="B95" s="46">
        <v>10.85</v>
      </c>
      <c r="C95" s="228">
        <f>((J93+K93)/2)*((A95+B95)/2)</f>
        <v>65.550000000000011</v>
      </c>
      <c r="D95" s="46">
        <v>6</v>
      </c>
      <c r="E95" s="46">
        <v>6</v>
      </c>
      <c r="F95" s="46">
        <v>3.15</v>
      </c>
      <c r="G95" s="46">
        <v>12.4</v>
      </c>
      <c r="H95" s="228">
        <f>((D95+E95)/2)*((F95+G95)/2)</f>
        <v>46.650000000000006</v>
      </c>
      <c r="I95" s="46">
        <v>6</v>
      </c>
      <c r="J95" s="46">
        <v>6</v>
      </c>
      <c r="K95" s="46">
        <v>7.2</v>
      </c>
    </row>
    <row r="96" spans="1:11" s="50" customFormat="1" ht="3" customHeight="1">
      <c r="A96" s="334"/>
      <c r="B96" s="335"/>
      <c r="C96" s="335"/>
      <c r="D96" s="335"/>
      <c r="E96" s="335"/>
      <c r="F96" s="335"/>
      <c r="G96" s="335"/>
      <c r="H96" s="335"/>
      <c r="I96" s="335"/>
      <c r="J96" s="335"/>
      <c r="K96" s="336"/>
    </row>
    <row r="97" spans="1:11" s="37" customFormat="1" ht="13.2">
      <c r="A97" s="46">
        <v>7.2</v>
      </c>
      <c r="B97" s="228">
        <f>((I95+J95)/2)*((K95+A97)/2)</f>
        <v>43.2</v>
      </c>
      <c r="C97" s="179"/>
      <c r="D97" s="179"/>
      <c r="E97" s="179"/>
      <c r="F97" s="179"/>
      <c r="G97" s="179"/>
      <c r="H97" s="179"/>
      <c r="I97" s="179"/>
      <c r="J97" s="179"/>
      <c r="K97" s="179"/>
    </row>
    <row r="98" spans="1:11" s="219" customFormat="1" ht="3" customHeight="1">
      <c r="A98" s="253"/>
      <c r="B98" s="253"/>
      <c r="C98" s="253"/>
      <c r="D98" s="253"/>
      <c r="E98" s="253"/>
      <c r="F98" s="253"/>
      <c r="G98" s="253"/>
      <c r="H98" s="253"/>
      <c r="I98" s="253"/>
      <c r="J98" s="253"/>
      <c r="K98" s="253"/>
    </row>
    <row r="99" spans="1:11" s="218" customFormat="1" ht="13.2">
      <c r="A99" s="248"/>
      <c r="B99" s="248"/>
      <c r="C99" s="248"/>
      <c r="D99" s="248"/>
      <c r="E99" s="248"/>
      <c r="F99" s="248"/>
      <c r="G99" s="248"/>
      <c r="H99" s="248"/>
      <c r="I99" s="248"/>
      <c r="J99" s="248"/>
      <c r="K99" s="248"/>
    </row>
    <row r="100" spans="1:11" s="37" customFormat="1" ht="13.2">
      <c r="A100" s="343" t="s">
        <v>181</v>
      </c>
      <c r="B100" s="344"/>
      <c r="C100" s="344"/>
      <c r="D100" s="344"/>
      <c r="E100" s="344"/>
      <c r="F100" s="344"/>
      <c r="G100" s="344"/>
      <c r="H100" s="344"/>
      <c r="I100" s="344"/>
      <c r="J100" s="344"/>
      <c r="K100" s="345"/>
    </row>
    <row r="101" spans="1:11" s="37" customFormat="1" ht="13.2">
      <c r="A101" s="179"/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</row>
    <row r="102" spans="1:11" s="37" customFormat="1" ht="13.2">
      <c r="A102" s="46">
        <v>6</v>
      </c>
      <c r="B102" s="46">
        <v>6</v>
      </c>
      <c r="C102" s="46">
        <v>4.0999999999999996</v>
      </c>
      <c r="D102" s="46">
        <v>4.8499999999999996</v>
      </c>
      <c r="E102" s="228">
        <f>((A102+B102)/2)*((C102+D102)/2)</f>
        <v>26.849999999999998</v>
      </c>
      <c r="F102" s="46">
        <v>6</v>
      </c>
      <c r="G102" s="46">
        <v>6</v>
      </c>
      <c r="H102" s="46">
        <v>19.55</v>
      </c>
      <c r="I102" s="46">
        <v>22.1</v>
      </c>
      <c r="J102" s="228">
        <f>((F102+G102)/2)*((H102+I102)/2)</f>
        <v>124.95000000000002</v>
      </c>
      <c r="K102" s="46">
        <v>6</v>
      </c>
    </row>
    <row r="103" spans="1:11" s="50" customFormat="1" ht="3" customHeight="1">
      <c r="A103" s="334"/>
      <c r="B103" s="335"/>
      <c r="C103" s="335"/>
      <c r="D103" s="335"/>
      <c r="E103" s="335"/>
      <c r="F103" s="335"/>
      <c r="G103" s="335"/>
      <c r="H103" s="335"/>
      <c r="I103" s="335"/>
      <c r="J103" s="335"/>
      <c r="K103" s="336"/>
    </row>
    <row r="104" spans="1:11" s="37" customFormat="1" ht="13.2">
      <c r="A104" s="46">
        <v>6</v>
      </c>
      <c r="B104" s="46">
        <v>8.9499999999999993</v>
      </c>
      <c r="C104" s="46">
        <v>11.25</v>
      </c>
      <c r="D104" s="228">
        <f>((K102+A104)/2)*((B104+C104)/2)</f>
        <v>60.599999999999994</v>
      </c>
      <c r="E104" s="46">
        <v>6</v>
      </c>
      <c r="F104" s="46">
        <v>6</v>
      </c>
      <c r="G104" s="46">
        <v>10.199999999999999</v>
      </c>
      <c r="H104" s="46">
        <v>12.25</v>
      </c>
      <c r="I104" s="228">
        <f>((E104+F104)/2)*((G104+H104)/2)</f>
        <v>67.349999999999994</v>
      </c>
      <c r="J104" s="46">
        <v>6</v>
      </c>
      <c r="K104" s="46">
        <v>6</v>
      </c>
    </row>
    <row r="105" spans="1:11" s="50" customFormat="1" ht="3" customHeight="1">
      <c r="A105" s="334"/>
      <c r="B105" s="335"/>
      <c r="C105" s="335"/>
      <c r="D105" s="335"/>
      <c r="E105" s="335"/>
      <c r="F105" s="335"/>
      <c r="G105" s="335"/>
      <c r="H105" s="335"/>
      <c r="I105" s="335"/>
      <c r="J105" s="335"/>
      <c r="K105" s="336"/>
    </row>
    <row r="106" spans="1:11" s="37" customFormat="1" ht="13.2">
      <c r="A106" s="46">
        <v>10.5</v>
      </c>
      <c r="B106" s="46">
        <v>11.25</v>
      </c>
      <c r="C106" s="228">
        <f>((J104+K104)/2)*((A106+B106)/2)</f>
        <v>65.25</v>
      </c>
      <c r="D106" s="46">
        <v>6</v>
      </c>
      <c r="E106" s="46">
        <v>6</v>
      </c>
      <c r="F106" s="46">
        <v>10.1</v>
      </c>
      <c r="G106" s="46">
        <v>6.9</v>
      </c>
      <c r="H106" s="228">
        <f>((D106+E106)/2)*((F106+G106)/2)</f>
        <v>51</v>
      </c>
      <c r="I106" s="46">
        <v>6</v>
      </c>
      <c r="J106" s="46">
        <v>6</v>
      </c>
      <c r="K106" s="46">
        <v>6.15</v>
      </c>
    </row>
    <row r="107" spans="1:11" s="50" customFormat="1" ht="3" customHeight="1">
      <c r="A107" s="334"/>
      <c r="B107" s="335"/>
      <c r="C107" s="335"/>
      <c r="D107" s="335"/>
      <c r="E107" s="335"/>
      <c r="F107" s="335"/>
      <c r="G107" s="335"/>
      <c r="H107" s="335"/>
      <c r="I107" s="335"/>
      <c r="J107" s="335"/>
      <c r="K107" s="336"/>
    </row>
    <row r="108" spans="1:11" s="37" customFormat="1" ht="13.2">
      <c r="A108" s="46">
        <v>2.8</v>
      </c>
      <c r="B108" s="228">
        <f>((I106+J106)/2)*((K106+A108)/2)</f>
        <v>26.849999999999998</v>
      </c>
      <c r="C108" s="46">
        <v>6</v>
      </c>
      <c r="D108" s="46">
        <v>6</v>
      </c>
      <c r="E108" s="46">
        <v>5.6</v>
      </c>
      <c r="F108" s="46">
        <v>4.05</v>
      </c>
      <c r="G108" s="228">
        <f>((C108+D108)/2)*((E108+F108)/2)</f>
        <v>28.949999999999996</v>
      </c>
      <c r="H108" s="46">
        <v>6</v>
      </c>
      <c r="I108" s="46">
        <v>6</v>
      </c>
      <c r="J108" s="46">
        <v>20.5</v>
      </c>
      <c r="K108" s="46">
        <v>19.5</v>
      </c>
    </row>
    <row r="109" spans="1:11" s="50" customFormat="1" ht="3" customHeight="1">
      <c r="A109" s="334"/>
      <c r="B109" s="335"/>
      <c r="C109" s="335"/>
      <c r="D109" s="335"/>
      <c r="E109" s="335"/>
      <c r="F109" s="335"/>
      <c r="G109" s="335"/>
      <c r="H109" s="335"/>
      <c r="I109" s="335"/>
      <c r="J109" s="335"/>
      <c r="K109" s="336"/>
    </row>
    <row r="110" spans="1:11" s="37" customFormat="1" ht="13.2">
      <c r="A110" s="228">
        <f>((H108+I108)/2)*((J108+K108)/2)</f>
        <v>120</v>
      </c>
      <c r="B110" s="46">
        <v>6</v>
      </c>
      <c r="C110" s="46">
        <v>6</v>
      </c>
      <c r="D110" s="46">
        <v>9.9499999999999993</v>
      </c>
      <c r="E110" s="46">
        <v>10.55</v>
      </c>
      <c r="F110" s="228">
        <f>((B110+C110)/2)*((D110+E110)/2)</f>
        <v>61.5</v>
      </c>
      <c r="G110" s="46">
        <v>6</v>
      </c>
      <c r="H110" s="46">
        <v>6</v>
      </c>
      <c r="I110" s="46">
        <v>9.6</v>
      </c>
      <c r="J110" s="46">
        <v>11</v>
      </c>
      <c r="K110" s="228">
        <f>((G110+H110)/2)*((I110+J110)/2)</f>
        <v>61.800000000000004</v>
      </c>
    </row>
    <row r="111" spans="1:11" s="50" customFormat="1" ht="3" customHeight="1">
      <c r="A111" s="334"/>
      <c r="B111" s="335"/>
      <c r="C111" s="335"/>
      <c r="D111" s="335"/>
      <c r="E111" s="335"/>
      <c r="F111" s="335"/>
      <c r="G111" s="335"/>
      <c r="H111" s="335"/>
      <c r="I111" s="335"/>
      <c r="J111" s="335"/>
      <c r="K111" s="336"/>
    </row>
    <row r="112" spans="1:11" s="37" customFormat="1" ht="13.2">
      <c r="A112" s="46">
        <v>6</v>
      </c>
      <c r="B112" s="46">
        <v>6</v>
      </c>
      <c r="C112" s="46">
        <v>9.6</v>
      </c>
      <c r="D112" s="46">
        <v>10.85</v>
      </c>
      <c r="E112" s="228">
        <f>((A112+B112)/2)*((C112+D112)/2)</f>
        <v>61.349999999999994</v>
      </c>
      <c r="F112" s="46">
        <v>6</v>
      </c>
      <c r="G112" s="46">
        <v>6</v>
      </c>
      <c r="H112" s="46">
        <v>10.4</v>
      </c>
      <c r="I112" s="46">
        <v>10.3</v>
      </c>
      <c r="J112" s="228">
        <f>((F112+G112)/2)*((H112+I112)/2)</f>
        <v>62.100000000000009</v>
      </c>
      <c r="K112" s="46">
        <v>6</v>
      </c>
    </row>
    <row r="113" spans="1:11" s="50" customFormat="1" ht="3" customHeight="1">
      <c r="A113" s="334"/>
      <c r="B113" s="335"/>
      <c r="C113" s="335"/>
      <c r="D113" s="335"/>
      <c r="E113" s="335"/>
      <c r="F113" s="335"/>
      <c r="G113" s="335"/>
      <c r="H113" s="335"/>
      <c r="I113" s="335"/>
      <c r="J113" s="335"/>
      <c r="K113" s="336"/>
    </row>
    <row r="114" spans="1:11" s="37" customFormat="1" ht="13.2">
      <c r="A114" s="46">
        <v>6</v>
      </c>
      <c r="B114" s="46">
        <v>10.8</v>
      </c>
      <c r="C114" s="46">
        <v>8.9</v>
      </c>
      <c r="D114" s="228">
        <f>((K112+A114)/2)*((B114+C114)/2)</f>
        <v>59.100000000000009</v>
      </c>
      <c r="E114" s="46">
        <v>6</v>
      </c>
      <c r="F114" s="46">
        <v>6</v>
      </c>
      <c r="G114" s="46">
        <v>11.25</v>
      </c>
      <c r="H114" s="46">
        <v>9</v>
      </c>
      <c r="I114" s="228">
        <f>((E114+F114)/2)*((G114+H114)/2)</f>
        <v>60.75</v>
      </c>
      <c r="J114" s="46">
        <v>6</v>
      </c>
      <c r="K114" s="46">
        <v>6</v>
      </c>
    </row>
    <row r="115" spans="1:11" s="50" customFormat="1" ht="3" customHeight="1">
      <c r="A115" s="334"/>
      <c r="B115" s="335"/>
      <c r="C115" s="335"/>
      <c r="D115" s="335"/>
      <c r="E115" s="335"/>
      <c r="F115" s="335"/>
      <c r="G115" s="335"/>
      <c r="H115" s="335"/>
      <c r="I115" s="335"/>
      <c r="J115" s="335"/>
      <c r="K115" s="336"/>
    </row>
    <row r="116" spans="1:11" s="37" customFormat="1" ht="13.2">
      <c r="A116" s="46">
        <v>10.15</v>
      </c>
      <c r="B116" s="46">
        <v>9.15</v>
      </c>
      <c r="C116" s="228">
        <f>((J114+K114)/2)*((A116+B116)/2)</f>
        <v>57.900000000000006</v>
      </c>
      <c r="D116" s="179"/>
      <c r="E116" s="179"/>
      <c r="F116" s="179"/>
      <c r="G116" s="179"/>
      <c r="H116" s="179"/>
      <c r="I116" s="179"/>
      <c r="J116" s="179"/>
      <c r="K116" s="179"/>
    </row>
    <row r="117" spans="1:11" s="218" customFormat="1" ht="13.2">
      <c r="A117" s="248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</row>
    <row r="118" spans="1:11" s="260" customFormat="1" ht="13.2">
      <c r="A118" s="337" t="s">
        <v>241</v>
      </c>
      <c r="B118" s="338"/>
      <c r="C118" s="338"/>
      <c r="D118" s="338"/>
      <c r="E118" s="338"/>
      <c r="F118" s="338"/>
      <c r="G118" s="338"/>
      <c r="H118" s="338"/>
      <c r="I118" s="338"/>
      <c r="J118" s="338"/>
      <c r="K118" s="339"/>
    </row>
    <row r="119" spans="1:11" s="260" customFormat="1" ht="13.2">
      <c r="A119" s="242"/>
      <c r="B119" s="242"/>
      <c r="C119" s="242"/>
      <c r="D119" s="242"/>
      <c r="E119" s="242"/>
      <c r="F119" s="242"/>
      <c r="G119" s="242"/>
      <c r="H119" s="242"/>
      <c r="I119" s="242"/>
      <c r="J119" s="242"/>
      <c r="K119" s="242"/>
    </row>
    <row r="120" spans="1:11" s="260" customFormat="1" ht="13.2">
      <c r="A120" s="261">
        <v>6</v>
      </c>
      <c r="B120" s="261">
        <v>6</v>
      </c>
      <c r="C120" s="261">
        <v>9.4499999999999993</v>
      </c>
      <c r="D120" s="261">
        <v>9.6</v>
      </c>
      <c r="E120" s="262">
        <f>((A120+B120)/2)*((C120+D120)/2)</f>
        <v>57.149999999999991</v>
      </c>
      <c r="F120" s="261">
        <v>6</v>
      </c>
      <c r="G120" s="261">
        <v>6</v>
      </c>
      <c r="H120" s="261">
        <v>9.0500000000000007</v>
      </c>
      <c r="I120" s="261">
        <v>10.45</v>
      </c>
      <c r="J120" s="262">
        <f>((F120+G120)/2)*((H120+I120)/2)</f>
        <v>58.5</v>
      </c>
      <c r="K120" s="261">
        <v>6</v>
      </c>
    </row>
    <row r="121" spans="1:11" s="263" customFormat="1" ht="3" customHeight="1">
      <c r="A121" s="340"/>
      <c r="B121" s="341"/>
      <c r="C121" s="341"/>
      <c r="D121" s="341"/>
      <c r="E121" s="341"/>
      <c r="F121" s="341"/>
      <c r="G121" s="341"/>
      <c r="H121" s="341"/>
      <c r="I121" s="341"/>
      <c r="J121" s="341"/>
      <c r="K121" s="342"/>
    </row>
    <row r="122" spans="1:11" s="260" customFormat="1" ht="13.2">
      <c r="A122" s="261">
        <v>6</v>
      </c>
      <c r="B122" s="261">
        <v>9.25</v>
      </c>
      <c r="C122" s="261">
        <v>10.85</v>
      </c>
      <c r="D122" s="262">
        <f>((K120+A122)/2)*((B122+C122)/2)</f>
        <v>60.300000000000004</v>
      </c>
      <c r="E122" s="261">
        <v>6</v>
      </c>
      <c r="F122" s="261">
        <v>6</v>
      </c>
      <c r="G122" s="261">
        <v>9.25</v>
      </c>
      <c r="H122" s="261">
        <v>10.7</v>
      </c>
      <c r="I122" s="262">
        <f>((E122+F122)/2)*((G122+H122)/2)</f>
        <v>59.849999999999994</v>
      </c>
      <c r="J122" s="261">
        <v>6</v>
      </c>
      <c r="K122" s="261">
        <v>6</v>
      </c>
    </row>
    <row r="123" spans="1:11" s="263" customFormat="1" ht="3" customHeight="1">
      <c r="A123" s="340"/>
      <c r="B123" s="341"/>
      <c r="C123" s="341"/>
      <c r="D123" s="341"/>
      <c r="E123" s="341"/>
      <c r="F123" s="341"/>
      <c r="G123" s="341"/>
      <c r="H123" s="341"/>
      <c r="I123" s="341"/>
      <c r="J123" s="341"/>
      <c r="K123" s="342"/>
    </row>
    <row r="124" spans="1:11" s="260" customFormat="1" ht="13.2">
      <c r="A124" s="261">
        <v>20.100000000000001</v>
      </c>
      <c r="B124" s="261">
        <v>20.25</v>
      </c>
      <c r="C124" s="262">
        <f>((J122+K122)/2)*((A124+B124)/2)</f>
        <v>121.05000000000001</v>
      </c>
      <c r="D124" s="261">
        <v>6</v>
      </c>
      <c r="E124" s="261">
        <v>6</v>
      </c>
      <c r="F124" s="261">
        <v>10.4</v>
      </c>
      <c r="G124" s="261">
        <v>10.1</v>
      </c>
      <c r="H124" s="262">
        <f>((D124+E124)/2)*((F124+G124)/2)</f>
        <v>61.5</v>
      </c>
      <c r="I124" s="261">
        <v>6</v>
      </c>
      <c r="J124" s="261">
        <v>6</v>
      </c>
      <c r="K124" s="261">
        <v>13.75</v>
      </c>
    </row>
    <row r="125" spans="1:11" s="263" customFormat="1" ht="3" customHeight="1">
      <c r="A125" s="340"/>
      <c r="B125" s="341"/>
      <c r="C125" s="341"/>
      <c r="D125" s="341"/>
      <c r="E125" s="341"/>
      <c r="F125" s="341"/>
      <c r="G125" s="341"/>
      <c r="H125" s="341"/>
      <c r="I125" s="341"/>
      <c r="J125" s="341"/>
      <c r="K125" s="342"/>
    </row>
    <row r="126" spans="1:11" s="260" customFormat="1" ht="13.2">
      <c r="A126" s="261">
        <v>14.35</v>
      </c>
      <c r="B126" s="262">
        <f>((I124+J124)/2)*((K124+A126)/2)</f>
        <v>84.300000000000011</v>
      </c>
      <c r="C126" s="261">
        <v>6</v>
      </c>
      <c r="D126" s="261">
        <v>6</v>
      </c>
      <c r="E126" s="261">
        <v>6.1</v>
      </c>
      <c r="F126" s="261">
        <v>6.85</v>
      </c>
      <c r="G126" s="262">
        <f>((C126+D126)/2)*((E126+F126)/2)</f>
        <v>38.849999999999994</v>
      </c>
      <c r="H126" s="261">
        <v>6</v>
      </c>
      <c r="I126" s="261">
        <v>6</v>
      </c>
      <c r="J126" s="261">
        <v>11</v>
      </c>
      <c r="K126" s="261">
        <v>12.3</v>
      </c>
    </row>
    <row r="127" spans="1:11" s="219" customFormat="1" ht="3" customHeight="1">
      <c r="A127" s="330"/>
      <c r="B127" s="331"/>
      <c r="C127" s="331"/>
      <c r="D127" s="331"/>
      <c r="E127" s="331"/>
      <c r="F127" s="331"/>
      <c r="G127" s="331"/>
      <c r="H127" s="331"/>
      <c r="I127" s="331"/>
      <c r="J127" s="331"/>
      <c r="K127" s="332"/>
    </row>
    <row r="128" spans="1:11" s="260" customFormat="1" ht="13.2">
      <c r="A128" s="262">
        <f>((H126+I126)/2)*((J126+K126)/2)</f>
        <v>69.900000000000006</v>
      </c>
      <c r="B128" s="261">
        <v>6</v>
      </c>
      <c r="C128" s="261">
        <v>6</v>
      </c>
      <c r="D128" s="261">
        <v>9.8000000000000007</v>
      </c>
      <c r="E128" s="261">
        <v>11</v>
      </c>
      <c r="F128" s="262">
        <f>((B128+C128)/2)*((D128+E128)/2)</f>
        <v>62.400000000000006</v>
      </c>
      <c r="G128" s="261">
        <v>6</v>
      </c>
      <c r="H128" s="261">
        <v>6</v>
      </c>
      <c r="I128" s="261">
        <v>9.75</v>
      </c>
      <c r="J128" s="261">
        <v>10.5</v>
      </c>
      <c r="K128" s="262">
        <f>((G128+H128)/2)*((I128+J128)/2)</f>
        <v>60.75</v>
      </c>
    </row>
    <row r="129" spans="1:11" s="219" customFormat="1" ht="3" customHeight="1">
      <c r="A129" s="330"/>
      <c r="B129" s="331"/>
      <c r="C129" s="331"/>
      <c r="D129" s="331"/>
      <c r="E129" s="331"/>
      <c r="F129" s="331"/>
      <c r="G129" s="331"/>
      <c r="H129" s="331"/>
      <c r="I129" s="331"/>
      <c r="J129" s="331"/>
      <c r="K129" s="332"/>
    </row>
    <row r="130" spans="1:11" s="260" customFormat="1" ht="13.2">
      <c r="A130" s="261">
        <v>6</v>
      </c>
      <c r="B130" s="261">
        <v>6</v>
      </c>
      <c r="C130" s="261">
        <v>9.3000000000000007</v>
      </c>
      <c r="D130" s="261">
        <v>10.6</v>
      </c>
      <c r="E130" s="262">
        <f>((A130+B130)/2)*((C130+D130)/2)</f>
        <v>59.699999999999996</v>
      </c>
      <c r="F130" s="261">
        <v>6</v>
      </c>
      <c r="G130" s="261">
        <v>6</v>
      </c>
      <c r="H130" s="261">
        <v>6.85</v>
      </c>
      <c r="I130" s="261">
        <v>7.9</v>
      </c>
      <c r="J130" s="262">
        <f>((F130+G130)/2)*((H130+I130)/2)</f>
        <v>44.25</v>
      </c>
      <c r="K130" s="261">
        <v>6</v>
      </c>
    </row>
    <row r="131" spans="1:11" s="263" customFormat="1" ht="3" customHeight="1">
      <c r="A131" s="340"/>
      <c r="B131" s="341"/>
      <c r="C131" s="341"/>
      <c r="D131" s="341"/>
      <c r="E131" s="341"/>
      <c r="F131" s="341"/>
      <c r="G131" s="341"/>
      <c r="H131" s="341"/>
      <c r="I131" s="341"/>
      <c r="J131" s="341"/>
      <c r="K131" s="342"/>
    </row>
    <row r="132" spans="1:11" s="260" customFormat="1" ht="13.2">
      <c r="A132" s="261">
        <v>6</v>
      </c>
      <c r="B132" s="261">
        <v>9.75</v>
      </c>
      <c r="C132" s="261">
        <v>10.3</v>
      </c>
      <c r="D132" s="262">
        <f>((K130+A132)/2)*((B132+C132)/2)</f>
        <v>60.150000000000006</v>
      </c>
      <c r="E132" s="261">
        <v>6</v>
      </c>
      <c r="F132" s="261">
        <v>6</v>
      </c>
      <c r="G132" s="261">
        <v>69.900000000000006</v>
      </c>
      <c r="H132" s="261">
        <v>70.7</v>
      </c>
      <c r="I132" s="262">
        <f>((E132+F132)/2)*((G132+H132)/2)</f>
        <v>421.80000000000007</v>
      </c>
      <c r="J132" s="242"/>
      <c r="K132" s="242"/>
    </row>
    <row r="133" spans="1:11" s="219" customFormat="1" ht="3" customHeight="1">
      <c r="A133" s="330"/>
      <c r="B133" s="331"/>
      <c r="C133" s="331"/>
      <c r="D133" s="331"/>
      <c r="E133" s="331"/>
      <c r="F133" s="331"/>
      <c r="G133" s="331"/>
      <c r="H133" s="331"/>
      <c r="I133" s="331"/>
      <c r="J133" s="331"/>
      <c r="K133" s="332"/>
    </row>
    <row r="134" spans="1:11" s="218" customFormat="1" ht="13.2">
      <c r="A134" s="248"/>
      <c r="B134" s="248"/>
      <c r="C134" s="248"/>
      <c r="D134" s="248"/>
      <c r="E134" s="248"/>
      <c r="F134" s="248"/>
      <c r="G134" s="248"/>
      <c r="H134" s="248"/>
      <c r="I134" s="248"/>
      <c r="J134" s="248"/>
      <c r="K134" s="248"/>
    </row>
    <row r="135" spans="1:11" s="260" customFormat="1" ht="13.2">
      <c r="A135" s="337" t="s">
        <v>249</v>
      </c>
      <c r="B135" s="338"/>
      <c r="C135" s="338"/>
      <c r="D135" s="338"/>
      <c r="E135" s="338"/>
      <c r="F135" s="338"/>
      <c r="G135" s="338"/>
      <c r="H135" s="338"/>
      <c r="I135" s="338"/>
      <c r="J135" s="338"/>
      <c r="K135" s="339"/>
    </row>
    <row r="136" spans="1:11" s="218" customFormat="1" ht="13.2">
      <c r="A136" s="248"/>
      <c r="B136" s="248"/>
      <c r="C136" s="248"/>
      <c r="D136" s="248"/>
      <c r="E136" s="248"/>
      <c r="F136" s="248"/>
      <c r="G136" s="248"/>
      <c r="H136" s="248"/>
      <c r="I136" s="248"/>
      <c r="J136" s="248"/>
      <c r="K136" s="248"/>
    </row>
    <row r="137" spans="1:11" s="218" customFormat="1" ht="13.2">
      <c r="A137" s="261">
        <v>6</v>
      </c>
      <c r="B137" s="261">
        <v>6</v>
      </c>
      <c r="C137" s="261">
        <v>60.45</v>
      </c>
      <c r="D137" s="261">
        <v>62.15</v>
      </c>
      <c r="E137" s="262">
        <f>((A137+B137)/2)*((C137+D137)/2)</f>
        <v>367.79999999999995</v>
      </c>
      <c r="F137" s="261">
        <v>6</v>
      </c>
      <c r="G137" s="261">
        <v>6</v>
      </c>
      <c r="H137" s="261">
        <v>30.9</v>
      </c>
      <c r="I137" s="261">
        <v>31.35</v>
      </c>
      <c r="J137" s="262">
        <f>((F137+G137)/2)*((H137+I137)/2)</f>
        <v>186.75</v>
      </c>
      <c r="K137" s="261">
        <v>6</v>
      </c>
    </row>
    <row r="138" spans="1:11" s="219" customFormat="1" ht="3" customHeight="1">
      <c r="A138" s="340"/>
      <c r="B138" s="341"/>
      <c r="C138" s="341"/>
      <c r="D138" s="341"/>
      <c r="E138" s="341"/>
      <c r="F138" s="341"/>
      <c r="G138" s="341"/>
      <c r="H138" s="341"/>
      <c r="I138" s="341"/>
      <c r="J138" s="341"/>
      <c r="K138" s="342"/>
    </row>
    <row r="139" spans="1:11" s="218" customFormat="1" ht="13.2">
      <c r="A139" s="261">
        <v>6</v>
      </c>
      <c r="B139" s="261">
        <v>20.9</v>
      </c>
      <c r="C139" s="261">
        <v>19.149999999999999</v>
      </c>
      <c r="D139" s="262">
        <f>((K137+A139)/2)*((B139+C139)/2)</f>
        <v>120.14999999999999</v>
      </c>
      <c r="E139" s="261">
        <v>6</v>
      </c>
      <c r="F139" s="261">
        <v>6</v>
      </c>
      <c r="G139" s="261">
        <v>21.85</v>
      </c>
      <c r="H139" s="261">
        <v>20.5</v>
      </c>
      <c r="I139" s="262">
        <f>((E139+F139)/2)*((G139+H139)/2)</f>
        <v>127.05000000000001</v>
      </c>
      <c r="J139" s="261">
        <v>6</v>
      </c>
      <c r="K139" s="261">
        <v>6</v>
      </c>
    </row>
    <row r="140" spans="1:11" s="219" customFormat="1" ht="3" customHeight="1">
      <c r="A140" s="340"/>
      <c r="B140" s="341"/>
      <c r="C140" s="341"/>
      <c r="D140" s="341"/>
      <c r="E140" s="341"/>
      <c r="F140" s="341"/>
      <c r="G140" s="341"/>
      <c r="H140" s="341"/>
      <c r="I140" s="341"/>
      <c r="J140" s="341"/>
      <c r="K140" s="342"/>
    </row>
    <row r="141" spans="1:11" s="218" customFormat="1" ht="13.2">
      <c r="A141" s="261">
        <v>10.4</v>
      </c>
      <c r="B141" s="261">
        <v>10.4</v>
      </c>
      <c r="C141" s="262">
        <f>((J139+K139)/2)*((A141+B141)/2)</f>
        <v>62.400000000000006</v>
      </c>
      <c r="D141" s="261">
        <v>6</v>
      </c>
      <c r="E141" s="261">
        <v>6</v>
      </c>
      <c r="F141" s="261">
        <v>10.75</v>
      </c>
      <c r="G141" s="261">
        <v>10.651999999999999</v>
      </c>
      <c r="H141" s="262">
        <f>((D141+E141)/2)*((F141+G141)/2)</f>
        <v>64.206000000000003</v>
      </c>
      <c r="I141" s="261">
        <v>6</v>
      </c>
      <c r="J141" s="261">
        <v>6</v>
      </c>
      <c r="K141" s="261">
        <v>30.95</v>
      </c>
    </row>
    <row r="142" spans="1:11" s="219" customFormat="1" ht="3" customHeight="1">
      <c r="A142" s="330"/>
      <c r="B142" s="331"/>
      <c r="C142" s="331"/>
      <c r="D142" s="331"/>
      <c r="E142" s="331"/>
      <c r="F142" s="331"/>
      <c r="G142" s="331"/>
      <c r="H142" s="331"/>
      <c r="I142" s="331"/>
      <c r="J142" s="331"/>
      <c r="K142" s="332"/>
    </row>
    <row r="143" spans="1:11" s="218" customFormat="1" ht="13.2">
      <c r="A143" s="261">
        <v>30.35</v>
      </c>
      <c r="B143" s="262">
        <f>((I141+J141)/2)*((K141+A143)/2)</f>
        <v>183.89999999999998</v>
      </c>
      <c r="C143" s="261">
        <v>6</v>
      </c>
      <c r="D143" s="261">
        <v>6</v>
      </c>
      <c r="E143" s="261">
        <v>11.25</v>
      </c>
      <c r="F143" s="261">
        <v>10</v>
      </c>
      <c r="G143" s="262">
        <f>((C143+D143)/2)*((E143+F143)/2)</f>
        <v>63.75</v>
      </c>
      <c r="H143" s="261">
        <v>6</v>
      </c>
      <c r="I143" s="261">
        <v>6</v>
      </c>
      <c r="J143" s="261">
        <v>37.5</v>
      </c>
      <c r="K143" s="261">
        <v>36.5</v>
      </c>
    </row>
    <row r="144" spans="1:11" s="219" customFormat="1" ht="3" customHeight="1">
      <c r="A144" s="330"/>
      <c r="B144" s="331"/>
      <c r="C144" s="331"/>
      <c r="D144" s="331"/>
      <c r="E144" s="331"/>
      <c r="F144" s="331"/>
      <c r="G144" s="331"/>
      <c r="H144" s="331"/>
      <c r="I144" s="331"/>
      <c r="J144" s="331"/>
      <c r="K144" s="332"/>
    </row>
    <row r="145" spans="1:14" s="218" customFormat="1" ht="26.4">
      <c r="A145" s="262">
        <f>((H143+I143)/2)*((J143+K143)/2)</f>
        <v>222</v>
      </c>
      <c r="B145" s="261">
        <v>6</v>
      </c>
      <c r="C145" s="261">
        <v>6</v>
      </c>
      <c r="D145" s="261">
        <v>9.25</v>
      </c>
      <c r="E145" s="261">
        <v>9.25</v>
      </c>
      <c r="F145" s="262">
        <f>((B145+C145)/2)*((D145+E145)/2)</f>
        <v>55.5</v>
      </c>
      <c r="G145" s="228">
        <v>155.12</v>
      </c>
      <c r="H145" s="99" t="s">
        <v>49</v>
      </c>
      <c r="I145" s="261">
        <v>6</v>
      </c>
      <c r="J145" s="261">
        <v>6</v>
      </c>
      <c r="K145" s="261">
        <v>3.7</v>
      </c>
    </row>
    <row r="146" spans="1:14" s="219" customFormat="1" ht="3" customHeight="1">
      <c r="A146" s="330"/>
      <c r="B146" s="331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pans="1:14" s="218" customFormat="1" ht="13.2">
      <c r="A147" s="261">
        <v>3.85</v>
      </c>
      <c r="B147" s="262">
        <f>((I145+J145)/2)*((K145+A147)/2)</f>
        <v>22.650000000000002</v>
      </c>
      <c r="C147" s="261">
        <v>6</v>
      </c>
      <c r="D147" s="261">
        <v>3.75</v>
      </c>
      <c r="E147" s="261">
        <v>2.8</v>
      </c>
      <c r="F147" s="261">
        <v>3.4</v>
      </c>
      <c r="G147" s="262">
        <f>((C147+D147)/2)*((E147+F147)/2)</f>
        <v>15.112499999999999</v>
      </c>
      <c r="H147" s="261">
        <v>5</v>
      </c>
      <c r="I147" s="261">
        <v>5</v>
      </c>
      <c r="J147" s="261">
        <v>69.2</v>
      </c>
      <c r="K147" s="261">
        <v>69.2</v>
      </c>
    </row>
    <row r="148" spans="1:14" s="219" customFormat="1" ht="3" customHeight="1">
      <c r="A148" s="340"/>
      <c r="B148" s="341"/>
      <c r="C148" s="341"/>
      <c r="D148" s="341"/>
      <c r="E148" s="341"/>
      <c r="F148" s="341"/>
      <c r="G148" s="341"/>
      <c r="H148" s="341"/>
      <c r="I148" s="341"/>
      <c r="J148" s="341"/>
      <c r="K148" s="342"/>
    </row>
    <row r="149" spans="1:14" s="218" customFormat="1" ht="13.2">
      <c r="A149" s="262">
        <f>((H147+I147)/2)*((J147+K147)/2)</f>
        <v>346</v>
      </c>
      <c r="B149" s="261">
        <v>5</v>
      </c>
      <c r="C149" s="261">
        <v>5</v>
      </c>
      <c r="D149" s="261">
        <v>34.799999999999997</v>
      </c>
      <c r="E149" s="261">
        <v>30.2</v>
      </c>
      <c r="F149" s="262">
        <f>((B149+C149)/2)*((D149+E149)/2)</f>
        <v>162.5</v>
      </c>
      <c r="G149" s="242"/>
      <c r="H149" s="242"/>
      <c r="I149" s="242"/>
      <c r="J149" s="242"/>
      <c r="K149" s="242"/>
    </row>
    <row r="150" spans="1:14" s="50" customFormat="1" ht="19.2" customHeight="1">
      <c r="A150" s="90"/>
      <c r="B150" s="119"/>
      <c r="C150" s="119"/>
      <c r="D150" s="119"/>
      <c r="E150" s="119"/>
      <c r="F150" s="51"/>
      <c r="G150" s="51"/>
      <c r="H150" s="333" t="s">
        <v>100</v>
      </c>
      <c r="I150" s="333"/>
      <c r="J150" s="268">
        <f>A60+G60+A62+F62+E68+J68+D70+I70+C72+H72+B74+G74+A76+E81+J81+D83+I83+C85+H85+B87+G87+E91+J91+D93+I93+C95+H95+B97+E102+J102+D104+I104+C106+H106+B108+G108+A110+F110+K110+E112+J112+D114+I114+C116+E120+J120+D122+I122+C124+H124+B126+G126+A128+F128+K128+E130+J130+D132+I132+E137+J137+D139+I139+C141+H141+B143+G143+A145+F145+G145+B147+G147+A149+F149</f>
        <v>8657.0685000000012</v>
      </c>
      <c r="K150" s="269" t="s">
        <v>19</v>
      </c>
    </row>
    <row r="151" spans="1:14" s="37" customFormat="1" ht="13.2">
      <c r="A151" s="52"/>
      <c r="B151" s="119"/>
      <c r="C151" s="119"/>
      <c r="D151" s="119"/>
      <c r="E151" s="119"/>
      <c r="F151" s="48"/>
      <c r="G151" s="48"/>
      <c r="H151" s="48"/>
      <c r="I151" s="48"/>
      <c r="J151" s="48"/>
      <c r="K151" s="49"/>
    </row>
    <row r="152" spans="1:14" s="37" customFormat="1" ht="34.5" customHeight="1">
      <c r="A152" s="164" t="str">
        <f>'Planilha Orcamentária'!A23</f>
        <v>3.2</v>
      </c>
      <c r="B152" s="360" t="str">
        <f>'Planilha Orcamentária'!C23</f>
        <v>EXECUÇÃO DE PAVIMENTO INTERTRAVADO EM BLOCO SEXTAVADO, ESPESSURA 8CM, FCK 35MPA, INCLUINDO FORNECIMENTO E TRANSPORTE DE TODOS OS MATERIAIS E COLCHÃO DE ASSENTAMENTO COM ESPESSURA 6CM</v>
      </c>
      <c r="C152" s="360"/>
      <c r="D152" s="360"/>
      <c r="E152" s="360"/>
      <c r="F152" s="360"/>
      <c r="G152" s="360"/>
      <c r="H152" s="360"/>
      <c r="I152" s="360"/>
      <c r="J152" s="360"/>
      <c r="K152" s="361"/>
    </row>
    <row r="153" spans="1:14" s="37" customFormat="1" ht="13.2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9"/>
    </row>
    <row r="154" spans="1:14" s="37" customFormat="1" ht="13.2">
      <c r="A154" s="343" t="s">
        <v>173</v>
      </c>
      <c r="B154" s="344"/>
      <c r="C154" s="344"/>
      <c r="D154" s="344"/>
      <c r="E154" s="344"/>
      <c r="F154" s="344"/>
      <c r="G154" s="344"/>
      <c r="H154" s="344"/>
      <c r="I154" s="344"/>
      <c r="J154" s="344"/>
      <c r="K154" s="345"/>
    </row>
    <row r="155" spans="1:14" s="37" customFormat="1" ht="3" customHeight="1">
      <c r="A155" s="224"/>
      <c r="B155" s="225"/>
      <c r="C155" s="225"/>
      <c r="D155" s="225"/>
      <c r="E155" s="225"/>
      <c r="F155" s="225"/>
      <c r="G155" s="225"/>
      <c r="H155" s="225"/>
      <c r="I155" s="225"/>
      <c r="J155" s="225"/>
      <c r="K155" s="226"/>
    </row>
    <row r="156" spans="1:14" s="37" customFormat="1" ht="39.6">
      <c r="A156" s="228">
        <v>283.05</v>
      </c>
      <c r="B156" s="99" t="s">
        <v>49</v>
      </c>
      <c r="C156" s="46">
        <v>5.4</v>
      </c>
      <c r="D156" s="46">
        <v>5.4</v>
      </c>
      <c r="E156" s="46">
        <f>E60</f>
        <v>19.45</v>
      </c>
      <c r="F156" s="46">
        <f>F60</f>
        <v>19.45</v>
      </c>
      <c r="G156" s="228">
        <f>((C156+D156)/2)*((E156+F156)/2)</f>
        <v>105.03</v>
      </c>
      <c r="H156" s="46">
        <v>5.4</v>
      </c>
      <c r="I156" s="46">
        <v>5.4</v>
      </c>
      <c r="J156" s="46">
        <f>J60</f>
        <v>20.100000000000001</v>
      </c>
      <c r="K156" s="46">
        <f>K60</f>
        <v>20.149999999999999</v>
      </c>
      <c r="N156" s="291">
        <f>A156+A158+G156+F158</f>
        <v>652.005</v>
      </c>
    </row>
    <row r="157" spans="1:14" s="50" customFormat="1" ht="3" customHeight="1">
      <c r="A157" s="334"/>
      <c r="B157" s="335"/>
      <c r="C157" s="335"/>
      <c r="D157" s="335"/>
      <c r="E157" s="335"/>
      <c r="F157" s="335"/>
      <c r="G157" s="335"/>
      <c r="H157" s="335"/>
      <c r="I157" s="335"/>
      <c r="J157" s="335"/>
      <c r="K157" s="336"/>
    </row>
    <row r="158" spans="1:14" s="37" customFormat="1" ht="13.2">
      <c r="A158" s="228">
        <f>((H156+I156)/2)*((J156+K156)/2)</f>
        <v>108.67500000000001</v>
      </c>
      <c r="B158" s="46">
        <v>5.4</v>
      </c>
      <c r="C158" s="46">
        <v>5.4</v>
      </c>
      <c r="D158" s="46">
        <f>D62</f>
        <v>28.7</v>
      </c>
      <c r="E158" s="46">
        <f>E62</f>
        <v>28.8</v>
      </c>
      <c r="F158" s="228">
        <f>((B158+C158)/2)*((D158+E158)/2)</f>
        <v>155.25</v>
      </c>
      <c r="G158" s="51"/>
      <c r="H158" s="51"/>
      <c r="I158" s="51"/>
      <c r="J158" s="51"/>
      <c r="K158" s="51"/>
    </row>
    <row r="159" spans="1:14" s="50" customFormat="1" ht="3" customHeight="1">
      <c r="A159" s="356"/>
      <c r="B159" s="356"/>
      <c r="C159" s="356"/>
      <c r="D159" s="356"/>
      <c r="E159" s="356"/>
      <c r="F159" s="356"/>
      <c r="G159" s="356"/>
      <c r="H159" s="356"/>
      <c r="I159" s="356"/>
      <c r="J159" s="356"/>
      <c r="K159" s="356"/>
    </row>
    <row r="160" spans="1:14" s="37" customFormat="1" ht="13.2">
      <c r="A160" s="179"/>
      <c r="B160" s="179"/>
      <c r="C160" s="179"/>
      <c r="D160" s="179"/>
      <c r="E160" s="179"/>
      <c r="F160" s="179"/>
      <c r="G160" s="179"/>
      <c r="H160" s="179"/>
      <c r="I160" s="179"/>
      <c r="J160" s="179"/>
      <c r="K160" s="179"/>
    </row>
    <row r="161" spans="1:15" s="37" customFormat="1" ht="13.2">
      <c r="A161" s="343" t="s">
        <v>244</v>
      </c>
      <c r="B161" s="344"/>
      <c r="C161" s="344"/>
      <c r="D161" s="344"/>
      <c r="E161" s="344"/>
      <c r="F161" s="344"/>
      <c r="G161" s="344"/>
      <c r="H161" s="344"/>
      <c r="I161" s="344"/>
      <c r="J161" s="344"/>
      <c r="K161" s="345"/>
    </row>
    <row r="162" spans="1:15" s="50" customFormat="1" ht="13.2">
      <c r="A162" s="179"/>
      <c r="B162" s="179"/>
      <c r="C162" s="179"/>
      <c r="D162" s="179"/>
      <c r="E162" s="179"/>
      <c r="F162" s="179"/>
      <c r="G162" s="179"/>
      <c r="H162" s="179"/>
      <c r="I162" s="179"/>
      <c r="J162" s="179"/>
      <c r="K162" s="179"/>
    </row>
    <row r="163" spans="1:15" s="50" customFormat="1" ht="13.2">
      <c r="A163" s="46">
        <v>5.4</v>
      </c>
      <c r="B163" s="46">
        <v>5.4</v>
      </c>
      <c r="C163" s="46">
        <v>20</v>
      </c>
      <c r="D163" s="46">
        <v>20</v>
      </c>
      <c r="E163" s="228">
        <f>((A163+B163)/2)*((C163+D163)/2)</f>
        <v>108</v>
      </c>
      <c r="F163" s="46">
        <v>5.4</v>
      </c>
      <c r="G163" s="46">
        <v>5.4</v>
      </c>
      <c r="H163" s="46">
        <v>12.3</v>
      </c>
      <c r="I163" s="46">
        <v>11.4</v>
      </c>
      <c r="J163" s="228">
        <f>((F163+G163)/2)*((H163+I163)/2)</f>
        <v>63.990000000000009</v>
      </c>
      <c r="K163" s="46">
        <v>5.4</v>
      </c>
    </row>
    <row r="164" spans="1:15" s="50" customFormat="1" ht="3" customHeight="1">
      <c r="A164" s="334"/>
      <c r="B164" s="335"/>
      <c r="C164" s="335"/>
      <c r="D164" s="335"/>
      <c r="E164" s="335"/>
      <c r="F164" s="335"/>
      <c r="G164" s="335"/>
      <c r="H164" s="335"/>
      <c r="I164" s="335"/>
      <c r="J164" s="335"/>
      <c r="K164" s="336"/>
    </row>
    <row r="165" spans="1:15" s="50" customFormat="1" ht="13.2">
      <c r="A165" s="46">
        <v>5.4</v>
      </c>
      <c r="B165" s="46">
        <v>21.1</v>
      </c>
      <c r="C165" s="46">
        <v>20.05</v>
      </c>
      <c r="D165" s="228">
        <f>((K163+A165)/2)*((B165+C165)/2)</f>
        <v>111.10500000000002</v>
      </c>
      <c r="E165" s="46">
        <v>5.4</v>
      </c>
      <c r="F165" s="46">
        <v>5.4</v>
      </c>
      <c r="G165" s="46">
        <v>23.2</v>
      </c>
      <c r="H165" s="46">
        <v>22.65</v>
      </c>
      <c r="I165" s="228">
        <f>((E165+F165)/2)*((G165+H165)/2)</f>
        <v>123.79499999999999</v>
      </c>
      <c r="J165" s="46">
        <v>5.4</v>
      </c>
      <c r="K165" s="46">
        <v>5.4</v>
      </c>
    </row>
    <row r="166" spans="1:15" s="50" customFormat="1" ht="3" customHeight="1">
      <c r="A166" s="334"/>
      <c r="B166" s="335"/>
      <c r="C166" s="335"/>
      <c r="D166" s="335"/>
      <c r="E166" s="335"/>
      <c r="F166" s="335"/>
      <c r="G166" s="335"/>
      <c r="H166" s="335"/>
      <c r="I166" s="335"/>
      <c r="J166" s="335"/>
      <c r="K166" s="336"/>
    </row>
    <row r="167" spans="1:15" s="50" customFormat="1" ht="13.2">
      <c r="A167" s="46">
        <v>30.9</v>
      </c>
      <c r="B167" s="46">
        <v>30.5</v>
      </c>
      <c r="C167" s="228">
        <f>((J165+K165)/2)*((A167+B167)/2)</f>
        <v>165.78</v>
      </c>
      <c r="D167" s="46">
        <v>5.4</v>
      </c>
      <c r="E167" s="46">
        <v>5.4</v>
      </c>
      <c r="F167" s="46">
        <v>36.15</v>
      </c>
      <c r="G167" s="46">
        <v>36.65</v>
      </c>
      <c r="H167" s="228">
        <f>((D167+E167)/2)*((F167+G167)/2)</f>
        <v>196.56</v>
      </c>
      <c r="I167" s="46">
        <v>5.4</v>
      </c>
      <c r="J167" s="46">
        <v>5.4</v>
      </c>
      <c r="K167" s="46">
        <v>12.1</v>
      </c>
    </row>
    <row r="168" spans="1:15" s="50" customFormat="1" ht="3" customHeight="1">
      <c r="A168" s="334"/>
      <c r="B168" s="335"/>
      <c r="C168" s="335"/>
      <c r="D168" s="335"/>
      <c r="E168" s="335"/>
      <c r="F168" s="335"/>
      <c r="G168" s="335"/>
      <c r="H168" s="335"/>
      <c r="I168" s="335"/>
      <c r="J168" s="335"/>
      <c r="K168" s="336"/>
    </row>
    <row r="169" spans="1:15" s="50" customFormat="1" ht="13.2">
      <c r="A169" s="46">
        <v>13.9</v>
      </c>
      <c r="B169" s="228">
        <f>((I167+J167)/2)*((K167+A169)/2)</f>
        <v>70.2</v>
      </c>
      <c r="C169" s="46">
        <v>5.4</v>
      </c>
      <c r="D169" s="46">
        <v>5.4</v>
      </c>
      <c r="E169" s="46">
        <v>20.6</v>
      </c>
      <c r="F169" s="46">
        <v>21.5</v>
      </c>
      <c r="G169" s="228">
        <f>((C169+D169)/2)*((E169+F169)/2)</f>
        <v>113.67000000000002</v>
      </c>
      <c r="H169" s="46">
        <v>5.4</v>
      </c>
      <c r="I169" s="46">
        <v>5.4</v>
      </c>
      <c r="J169" s="46">
        <v>37.9</v>
      </c>
      <c r="K169" s="46">
        <v>37.700000000000003</v>
      </c>
      <c r="O169" s="290"/>
    </row>
    <row r="170" spans="1:15" s="50" customFormat="1" ht="3" customHeight="1">
      <c r="A170" s="334"/>
      <c r="B170" s="335"/>
      <c r="C170" s="335"/>
      <c r="D170" s="335"/>
      <c r="E170" s="335"/>
      <c r="F170" s="335"/>
      <c r="G170" s="335"/>
      <c r="H170" s="335"/>
      <c r="I170" s="335"/>
      <c r="J170" s="335"/>
      <c r="K170" s="336"/>
    </row>
    <row r="171" spans="1:15" s="50" customFormat="1" ht="13.2">
      <c r="A171" s="228">
        <f>((H169+I169)/2)*((J169+K169)/2)</f>
        <v>204.12</v>
      </c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</row>
    <row r="172" spans="1:15" s="219" customFormat="1" ht="13.2">
      <c r="A172" s="248"/>
      <c r="B172" s="248"/>
      <c r="C172" s="248"/>
      <c r="D172" s="248"/>
      <c r="E172" s="248"/>
      <c r="F172" s="248"/>
      <c r="G172" s="248"/>
      <c r="H172" s="248"/>
      <c r="I172" s="248"/>
      <c r="J172" s="248"/>
      <c r="K172" s="248"/>
    </row>
    <row r="173" spans="1:15" s="37" customFormat="1" ht="13.2">
      <c r="A173" s="343" t="s">
        <v>246</v>
      </c>
      <c r="B173" s="344"/>
      <c r="C173" s="344"/>
      <c r="D173" s="344"/>
      <c r="E173" s="344"/>
      <c r="F173" s="344"/>
      <c r="G173" s="344"/>
      <c r="H173" s="344"/>
      <c r="I173" s="344"/>
      <c r="J173" s="344"/>
      <c r="K173" s="345"/>
    </row>
    <row r="174" spans="1:15" s="37" customFormat="1" ht="13.2">
      <c r="A174" s="179"/>
      <c r="B174" s="179"/>
      <c r="C174" s="179"/>
      <c r="D174" s="179"/>
      <c r="E174" s="179"/>
      <c r="F174" s="179"/>
      <c r="G174" s="179"/>
      <c r="H174" s="179"/>
      <c r="I174" s="179"/>
      <c r="J174" s="179"/>
      <c r="K174" s="179"/>
    </row>
    <row r="175" spans="1:15" s="37" customFormat="1" ht="13.2">
      <c r="A175" s="46">
        <v>5.4</v>
      </c>
      <c r="B175" s="46">
        <v>5.4</v>
      </c>
      <c r="C175" s="46">
        <v>41.55</v>
      </c>
      <c r="D175" s="46">
        <v>41.95</v>
      </c>
      <c r="E175" s="228">
        <f>((A175+B175)/2)*((C175+D175)/2)</f>
        <v>225.45000000000002</v>
      </c>
      <c r="F175" s="46">
        <v>5.4</v>
      </c>
      <c r="G175" s="46">
        <v>5.4</v>
      </c>
      <c r="H175" s="46">
        <v>14.45</v>
      </c>
      <c r="I175" s="46">
        <v>14.7</v>
      </c>
      <c r="J175" s="228">
        <f>((F175+G175)/2)*((H175+I175)/2)</f>
        <v>78.704999999999998</v>
      </c>
      <c r="K175" s="46">
        <v>5.4</v>
      </c>
    </row>
    <row r="176" spans="1:15" s="50" customFormat="1" ht="3" customHeight="1">
      <c r="A176" s="334"/>
      <c r="B176" s="335"/>
      <c r="C176" s="335"/>
      <c r="D176" s="335"/>
      <c r="E176" s="335"/>
      <c r="F176" s="335"/>
      <c r="G176" s="335"/>
      <c r="H176" s="335"/>
      <c r="I176" s="335"/>
      <c r="J176" s="335"/>
      <c r="K176" s="336"/>
    </row>
    <row r="177" spans="1:11" s="37" customFormat="1" ht="13.2">
      <c r="A177" s="46">
        <v>5.4</v>
      </c>
      <c r="B177" s="46">
        <v>45.55</v>
      </c>
      <c r="C177" s="46">
        <v>38.549999999999997</v>
      </c>
      <c r="D177" s="228">
        <f>((K175+A177)/2)*((B177+C177)/2)</f>
        <v>227.07</v>
      </c>
      <c r="E177" s="46">
        <v>5.4</v>
      </c>
      <c r="F177" s="46">
        <v>5.4</v>
      </c>
      <c r="G177" s="46">
        <v>15.5</v>
      </c>
      <c r="H177" s="46">
        <v>15.65</v>
      </c>
      <c r="I177" s="228">
        <f>((E177+F177)/2)*((G177+H177)/2)</f>
        <v>84.105000000000004</v>
      </c>
      <c r="J177" s="46">
        <v>5.4</v>
      </c>
      <c r="K177" s="46">
        <v>5.4</v>
      </c>
    </row>
    <row r="178" spans="1:11" s="50" customFormat="1" ht="3" customHeight="1">
      <c r="A178" s="334"/>
      <c r="B178" s="335"/>
      <c r="C178" s="335"/>
      <c r="D178" s="335"/>
      <c r="E178" s="335"/>
      <c r="F178" s="335"/>
      <c r="G178" s="335"/>
      <c r="H178" s="335"/>
      <c r="I178" s="335"/>
      <c r="J178" s="335"/>
      <c r="K178" s="336"/>
    </row>
    <row r="179" spans="1:11" s="37" customFormat="1" ht="13.2">
      <c r="A179" s="46">
        <v>26.7</v>
      </c>
      <c r="B179" s="46">
        <v>28.7</v>
      </c>
      <c r="C179" s="228">
        <f>((J177+K177)/2)*((A179+B179)/2)</f>
        <v>149.58000000000001</v>
      </c>
      <c r="D179" s="46">
        <v>5.4</v>
      </c>
      <c r="E179" s="46">
        <v>5.4</v>
      </c>
      <c r="F179" s="46">
        <v>15.05</v>
      </c>
      <c r="G179" s="46">
        <v>15.55</v>
      </c>
      <c r="H179" s="228">
        <f>((D179+E179)/2)*((F179+G179)/2)</f>
        <v>82.62</v>
      </c>
      <c r="I179" s="46">
        <v>5.4</v>
      </c>
      <c r="J179" s="46">
        <v>5.4</v>
      </c>
      <c r="K179" s="46">
        <v>13.3</v>
      </c>
    </row>
    <row r="180" spans="1:11" s="50" customFormat="1" ht="3" customHeight="1">
      <c r="A180" s="334"/>
      <c r="B180" s="335"/>
      <c r="C180" s="335"/>
      <c r="D180" s="335"/>
      <c r="E180" s="335"/>
      <c r="F180" s="335"/>
      <c r="G180" s="335"/>
      <c r="H180" s="335"/>
      <c r="I180" s="335"/>
      <c r="J180" s="335"/>
      <c r="K180" s="336"/>
    </row>
    <row r="181" spans="1:11" s="37" customFormat="1" ht="13.2">
      <c r="A181" s="46">
        <v>15</v>
      </c>
      <c r="B181" s="228">
        <f>((I179+J179)/2)*((K179+A181)/2)</f>
        <v>76.410000000000011</v>
      </c>
      <c r="C181" s="46">
        <v>5.4</v>
      </c>
      <c r="D181" s="46">
        <v>5.4</v>
      </c>
      <c r="E181" s="46">
        <v>16.600000000000001</v>
      </c>
      <c r="F181" s="46">
        <v>16.8</v>
      </c>
      <c r="G181" s="228">
        <f>((C181+D181)/2)*((E181+F181)/2)</f>
        <v>90.180000000000021</v>
      </c>
      <c r="H181" s="179"/>
      <c r="I181" s="179"/>
      <c r="J181" s="179"/>
      <c r="K181" s="179"/>
    </row>
    <row r="182" spans="1:11" s="218" customFormat="1" ht="13.2">
      <c r="A182" s="248"/>
      <c r="B182" s="248"/>
      <c r="C182" s="248"/>
      <c r="D182" s="248"/>
      <c r="E182" s="248"/>
      <c r="F182" s="248"/>
      <c r="G182" s="248"/>
      <c r="H182" s="248"/>
      <c r="I182" s="248"/>
      <c r="J182" s="248"/>
      <c r="K182" s="248"/>
    </row>
    <row r="183" spans="1:11" s="37" customFormat="1" ht="13.2">
      <c r="A183" s="343" t="s">
        <v>245</v>
      </c>
      <c r="B183" s="344"/>
      <c r="C183" s="344"/>
      <c r="D183" s="344"/>
      <c r="E183" s="344"/>
      <c r="F183" s="344"/>
      <c r="G183" s="344"/>
      <c r="H183" s="344"/>
      <c r="I183" s="344"/>
      <c r="J183" s="344"/>
      <c r="K183" s="345"/>
    </row>
    <row r="184" spans="1:11" s="50" customFormat="1" ht="13.2">
      <c r="A184" s="179"/>
      <c r="B184" s="179"/>
      <c r="C184" s="179"/>
      <c r="D184" s="179"/>
      <c r="E184" s="179"/>
      <c r="F184" s="179"/>
      <c r="G184" s="179"/>
      <c r="H184" s="179"/>
      <c r="I184" s="179"/>
      <c r="J184" s="179"/>
      <c r="K184" s="179"/>
    </row>
    <row r="185" spans="1:11" s="37" customFormat="1" ht="13.2">
      <c r="A185" s="46">
        <v>5.4</v>
      </c>
      <c r="B185" s="46">
        <v>5.4</v>
      </c>
      <c r="C185" s="46">
        <v>45.7</v>
      </c>
      <c r="D185" s="46">
        <v>36.700000000000003</v>
      </c>
      <c r="E185" s="228">
        <f>((A185+B185)/2)*((C185+D185)/2)</f>
        <v>222.48000000000002</v>
      </c>
      <c r="F185" s="46">
        <v>5.4</v>
      </c>
      <c r="G185" s="46">
        <v>5.4</v>
      </c>
      <c r="H185" s="46">
        <v>29.3</v>
      </c>
      <c r="I185" s="46">
        <v>29.2</v>
      </c>
      <c r="J185" s="228">
        <f>((F185+G185)/2)*((H185+I185)/2)</f>
        <v>157.95000000000002</v>
      </c>
      <c r="K185" s="46">
        <v>5.4</v>
      </c>
    </row>
    <row r="186" spans="1:11" s="50" customFormat="1" ht="3" customHeight="1">
      <c r="A186" s="334"/>
      <c r="B186" s="335"/>
      <c r="C186" s="335"/>
      <c r="D186" s="335"/>
      <c r="E186" s="335"/>
      <c r="F186" s="335"/>
      <c r="G186" s="335"/>
      <c r="H186" s="335"/>
      <c r="I186" s="335"/>
      <c r="J186" s="335"/>
      <c r="K186" s="336"/>
    </row>
    <row r="187" spans="1:11" s="37" customFormat="1" ht="13.2">
      <c r="A187" s="46">
        <v>5.4</v>
      </c>
      <c r="B187" s="46">
        <v>38.700000000000003</v>
      </c>
      <c r="C187" s="46">
        <v>38.299999999999997</v>
      </c>
      <c r="D187" s="228">
        <f>((K185+A187)/2)*((B187+C187)/2)</f>
        <v>207.9</v>
      </c>
      <c r="E187" s="46">
        <v>5.4</v>
      </c>
      <c r="F187" s="46">
        <v>5.4</v>
      </c>
      <c r="G187" s="46">
        <v>40.15</v>
      </c>
      <c r="H187" s="46">
        <v>40.15</v>
      </c>
      <c r="I187" s="228">
        <f>((E187+F187)/2)*((G187+H187)/2)</f>
        <v>216.81</v>
      </c>
      <c r="J187" s="46">
        <v>5.4</v>
      </c>
      <c r="K187" s="46">
        <v>5.4</v>
      </c>
    </row>
    <row r="188" spans="1:11" s="50" customFormat="1" ht="3" customHeight="1">
      <c r="A188" s="334"/>
      <c r="B188" s="335"/>
      <c r="C188" s="335"/>
      <c r="D188" s="335"/>
      <c r="E188" s="335"/>
      <c r="F188" s="335"/>
      <c r="G188" s="335"/>
      <c r="H188" s="335"/>
      <c r="I188" s="335"/>
      <c r="J188" s="335"/>
      <c r="K188" s="336"/>
    </row>
    <row r="189" spans="1:11" s="37" customFormat="1" ht="13.2">
      <c r="A189" s="46">
        <v>11</v>
      </c>
      <c r="B189" s="46">
        <v>10.85</v>
      </c>
      <c r="C189" s="228">
        <f>((J187+K187)/2)*((A189+B189)/2)</f>
        <v>58.995000000000005</v>
      </c>
      <c r="D189" s="46">
        <v>5.4</v>
      </c>
      <c r="E189" s="46">
        <v>5.4</v>
      </c>
      <c r="F189" s="46">
        <v>3.15</v>
      </c>
      <c r="G189" s="46">
        <v>12.4</v>
      </c>
      <c r="H189" s="228">
        <f>((D189+E189)/2)*((F189+G189)/2)</f>
        <v>41.985000000000007</v>
      </c>
      <c r="I189" s="46">
        <v>5.4</v>
      </c>
      <c r="J189" s="46">
        <v>5.4</v>
      </c>
      <c r="K189" s="46">
        <v>7.2</v>
      </c>
    </row>
    <row r="190" spans="1:11" s="50" customFormat="1" ht="3" customHeight="1">
      <c r="A190" s="334"/>
      <c r="B190" s="335"/>
      <c r="C190" s="335"/>
      <c r="D190" s="335"/>
      <c r="E190" s="335"/>
      <c r="F190" s="335"/>
      <c r="G190" s="335"/>
      <c r="H190" s="335"/>
      <c r="I190" s="335"/>
      <c r="J190" s="335"/>
      <c r="K190" s="336"/>
    </row>
    <row r="191" spans="1:11" s="37" customFormat="1" ht="13.2">
      <c r="A191" s="46">
        <v>7.2</v>
      </c>
      <c r="B191" s="228">
        <f>((I189+J189)/2)*((K189+A191)/2)</f>
        <v>38.880000000000003</v>
      </c>
      <c r="C191" s="179"/>
      <c r="D191" s="179"/>
      <c r="E191" s="179"/>
      <c r="F191" s="179"/>
      <c r="G191" s="179"/>
      <c r="H191" s="179"/>
      <c r="I191" s="179"/>
      <c r="J191" s="179"/>
      <c r="K191" s="179"/>
    </row>
    <row r="192" spans="1:11" s="219" customFormat="1" ht="3" customHeight="1">
      <c r="A192" s="330"/>
      <c r="B192" s="331"/>
      <c r="C192" s="331"/>
      <c r="D192" s="331"/>
      <c r="E192" s="331"/>
      <c r="F192" s="331"/>
      <c r="G192" s="331"/>
      <c r="H192" s="331"/>
      <c r="I192" s="331"/>
      <c r="J192" s="331"/>
      <c r="K192" s="332"/>
    </row>
    <row r="193" spans="1:11" s="218" customFormat="1" ht="13.2">
      <c r="A193" s="248"/>
      <c r="B193" s="248"/>
      <c r="C193" s="248"/>
      <c r="D193" s="248"/>
      <c r="E193" s="248"/>
      <c r="F193" s="248"/>
      <c r="G193" s="248"/>
      <c r="H193" s="248"/>
      <c r="I193" s="248"/>
      <c r="J193" s="248"/>
      <c r="K193" s="248"/>
    </row>
    <row r="194" spans="1:11" s="37" customFormat="1" ht="13.2">
      <c r="A194" s="343" t="s">
        <v>181</v>
      </c>
      <c r="B194" s="344"/>
      <c r="C194" s="344"/>
      <c r="D194" s="344"/>
      <c r="E194" s="344"/>
      <c r="F194" s="344"/>
      <c r="G194" s="344"/>
      <c r="H194" s="344"/>
      <c r="I194" s="344"/>
      <c r="J194" s="344"/>
      <c r="K194" s="345"/>
    </row>
    <row r="195" spans="1:11" s="37" customFormat="1" ht="13.2">
      <c r="A195" s="179"/>
      <c r="B195" s="179"/>
      <c r="C195" s="179"/>
      <c r="D195" s="179"/>
      <c r="E195" s="179"/>
      <c r="F195" s="179"/>
      <c r="G195" s="179"/>
      <c r="H195" s="179"/>
      <c r="I195" s="179"/>
      <c r="J195" s="179"/>
      <c r="K195" s="179"/>
    </row>
    <row r="196" spans="1:11" s="37" customFormat="1" ht="13.2">
      <c r="A196" s="46">
        <v>5.4</v>
      </c>
      <c r="B196" s="46">
        <v>5.4</v>
      </c>
      <c r="C196" s="46">
        <v>4.0999999999999996</v>
      </c>
      <c r="D196" s="46">
        <v>4.8499999999999996</v>
      </c>
      <c r="E196" s="228">
        <f>((A196+B196)/2)*((C196+D196)/2)</f>
        <v>24.164999999999999</v>
      </c>
      <c r="F196" s="46">
        <v>5.4</v>
      </c>
      <c r="G196" s="46">
        <v>5.4</v>
      </c>
      <c r="H196" s="46">
        <v>19.55</v>
      </c>
      <c r="I196" s="46">
        <v>22.1</v>
      </c>
      <c r="J196" s="228">
        <f>((F196+G196)/2)*((H196+I196)/2)</f>
        <v>112.45500000000003</v>
      </c>
      <c r="K196" s="46">
        <v>5.4</v>
      </c>
    </row>
    <row r="197" spans="1:11" s="50" customFormat="1" ht="3" customHeight="1">
      <c r="A197" s="334"/>
      <c r="B197" s="335"/>
      <c r="C197" s="335"/>
      <c r="D197" s="335"/>
      <c r="E197" s="335"/>
      <c r="F197" s="335"/>
      <c r="G197" s="335"/>
      <c r="H197" s="335"/>
      <c r="I197" s="335"/>
      <c r="J197" s="335"/>
      <c r="K197" s="336"/>
    </row>
    <row r="198" spans="1:11" s="37" customFormat="1" ht="13.2">
      <c r="A198" s="46">
        <v>5.4</v>
      </c>
      <c r="B198" s="46">
        <v>8.9499999999999993</v>
      </c>
      <c r="C198" s="46">
        <v>11.25</v>
      </c>
      <c r="D198" s="228">
        <f>((K196+A198)/2)*((B198+C198)/2)</f>
        <v>54.54</v>
      </c>
      <c r="E198" s="46">
        <v>5.4</v>
      </c>
      <c r="F198" s="46">
        <v>5.4</v>
      </c>
      <c r="G198" s="46">
        <v>10.199999999999999</v>
      </c>
      <c r="H198" s="46">
        <v>12.25</v>
      </c>
      <c r="I198" s="228">
        <f>((E198+F198)/2)*((G198+H198)/2)</f>
        <v>60.615000000000002</v>
      </c>
      <c r="J198" s="46">
        <v>5.4</v>
      </c>
      <c r="K198" s="46">
        <v>5.4</v>
      </c>
    </row>
    <row r="199" spans="1:11" s="50" customFormat="1" ht="3" customHeight="1">
      <c r="A199" s="334"/>
      <c r="B199" s="335"/>
      <c r="C199" s="335"/>
      <c r="D199" s="335"/>
      <c r="E199" s="335"/>
      <c r="F199" s="335"/>
      <c r="G199" s="335"/>
      <c r="H199" s="335"/>
      <c r="I199" s="335"/>
      <c r="J199" s="335"/>
      <c r="K199" s="336"/>
    </row>
    <row r="200" spans="1:11" s="37" customFormat="1" ht="13.2">
      <c r="A200" s="46">
        <v>10.5</v>
      </c>
      <c r="B200" s="46">
        <v>11.25</v>
      </c>
      <c r="C200" s="228">
        <f>((J198+K198)/2)*((A200+B200)/2)</f>
        <v>58.725000000000001</v>
      </c>
      <c r="D200" s="46">
        <v>5.4</v>
      </c>
      <c r="E200" s="46">
        <v>5.4</v>
      </c>
      <c r="F200" s="46">
        <v>10.1</v>
      </c>
      <c r="G200" s="46">
        <v>6.9</v>
      </c>
      <c r="H200" s="228">
        <f>((D200+E200)/2)*((F200+G200)/2)</f>
        <v>45.900000000000006</v>
      </c>
      <c r="I200" s="46">
        <v>5.4</v>
      </c>
      <c r="J200" s="46">
        <v>5.4</v>
      </c>
      <c r="K200" s="46">
        <v>6.15</v>
      </c>
    </row>
    <row r="201" spans="1:11" s="50" customFormat="1" ht="3" customHeight="1">
      <c r="A201" s="334"/>
      <c r="B201" s="335"/>
      <c r="C201" s="335"/>
      <c r="D201" s="335"/>
      <c r="E201" s="335"/>
      <c r="F201" s="335"/>
      <c r="G201" s="335"/>
      <c r="H201" s="335"/>
      <c r="I201" s="335"/>
      <c r="J201" s="335"/>
      <c r="K201" s="336"/>
    </row>
    <row r="202" spans="1:11" s="37" customFormat="1" ht="13.2">
      <c r="A202" s="46">
        <v>2.8</v>
      </c>
      <c r="B202" s="228">
        <f>((I200+J200)/2)*((K200+A202)/2)</f>
        <v>24.164999999999999</v>
      </c>
      <c r="C202" s="46">
        <v>5.4</v>
      </c>
      <c r="D202" s="46">
        <v>5.4</v>
      </c>
      <c r="E202" s="46">
        <v>5.6</v>
      </c>
      <c r="F202" s="46">
        <v>4.05</v>
      </c>
      <c r="G202" s="228">
        <f>((C202+D202)/2)*((E202+F202)/2)</f>
        <v>26.054999999999996</v>
      </c>
      <c r="H202" s="46">
        <v>5.4</v>
      </c>
      <c r="I202" s="46">
        <v>5.4</v>
      </c>
      <c r="J202" s="46">
        <v>20.5</v>
      </c>
      <c r="K202" s="46">
        <v>19.5</v>
      </c>
    </row>
    <row r="203" spans="1:11" s="50" customFormat="1" ht="3" customHeight="1">
      <c r="A203" s="334"/>
      <c r="B203" s="335"/>
      <c r="C203" s="335"/>
      <c r="D203" s="335"/>
      <c r="E203" s="335"/>
      <c r="F203" s="335"/>
      <c r="G203" s="335"/>
      <c r="H203" s="335"/>
      <c r="I203" s="335"/>
      <c r="J203" s="335"/>
      <c r="K203" s="336"/>
    </row>
    <row r="204" spans="1:11" s="37" customFormat="1" ht="13.2">
      <c r="A204" s="228">
        <f>((H202+I202)/2)*((J202+K202)/2)</f>
        <v>108</v>
      </c>
      <c r="B204" s="46">
        <v>5.4</v>
      </c>
      <c r="C204" s="46">
        <v>5.4</v>
      </c>
      <c r="D204" s="46">
        <v>9.9499999999999993</v>
      </c>
      <c r="E204" s="46">
        <v>10.55</v>
      </c>
      <c r="F204" s="228">
        <f>((B204+C204)/2)*((D204+E204)/2)</f>
        <v>55.35</v>
      </c>
      <c r="G204" s="46">
        <v>5.4</v>
      </c>
      <c r="H204" s="46">
        <v>5.4</v>
      </c>
      <c r="I204" s="46">
        <v>9.6</v>
      </c>
      <c r="J204" s="46">
        <v>11</v>
      </c>
      <c r="K204" s="228">
        <f>((G204+H204)/2)*((I204+J204)/2)</f>
        <v>55.620000000000005</v>
      </c>
    </row>
    <row r="205" spans="1:11" s="50" customFormat="1" ht="3" customHeight="1">
      <c r="A205" s="334"/>
      <c r="B205" s="335"/>
      <c r="C205" s="335"/>
      <c r="D205" s="335"/>
      <c r="E205" s="335"/>
      <c r="F205" s="335"/>
      <c r="G205" s="335"/>
      <c r="H205" s="335"/>
      <c r="I205" s="335"/>
      <c r="J205" s="335"/>
      <c r="K205" s="336"/>
    </row>
    <row r="206" spans="1:11" s="37" customFormat="1" ht="13.2">
      <c r="A206" s="46">
        <v>5.4</v>
      </c>
      <c r="B206" s="46">
        <v>5.4</v>
      </c>
      <c r="C206" s="46">
        <v>9.6</v>
      </c>
      <c r="D206" s="46">
        <v>10.85</v>
      </c>
      <c r="E206" s="228">
        <f>((A206+B206)/2)*((C206+D206)/2)</f>
        <v>55.215000000000003</v>
      </c>
      <c r="F206" s="46">
        <v>5.4</v>
      </c>
      <c r="G206" s="46">
        <v>5.4</v>
      </c>
      <c r="H206" s="46">
        <v>10.4</v>
      </c>
      <c r="I206" s="46">
        <v>10.3</v>
      </c>
      <c r="J206" s="228">
        <f>((F206+G206)/2)*((H206+I206)/2)</f>
        <v>55.890000000000015</v>
      </c>
      <c r="K206" s="46">
        <v>5.4</v>
      </c>
    </row>
    <row r="207" spans="1:11" s="50" customFormat="1" ht="3" customHeight="1">
      <c r="A207" s="334"/>
      <c r="B207" s="335"/>
      <c r="C207" s="335"/>
      <c r="D207" s="335"/>
      <c r="E207" s="335"/>
      <c r="F207" s="335"/>
      <c r="G207" s="335"/>
      <c r="H207" s="335"/>
      <c r="I207" s="335"/>
      <c r="J207" s="335"/>
      <c r="K207" s="336"/>
    </row>
    <row r="208" spans="1:11" s="37" customFormat="1" ht="13.2">
      <c r="A208" s="46">
        <v>5.4</v>
      </c>
      <c r="B208" s="46">
        <v>10.8</v>
      </c>
      <c r="C208" s="46">
        <v>8.9</v>
      </c>
      <c r="D208" s="228">
        <f>((K206+A208)/2)*((B208+C208)/2)</f>
        <v>53.190000000000012</v>
      </c>
      <c r="E208" s="46">
        <v>5.4</v>
      </c>
      <c r="F208" s="46">
        <v>5.4</v>
      </c>
      <c r="G208" s="46">
        <v>11.25</v>
      </c>
      <c r="H208" s="46">
        <v>9</v>
      </c>
      <c r="I208" s="228">
        <f>((E208+F208)/2)*((G208+H208)/2)</f>
        <v>54.675000000000004</v>
      </c>
      <c r="J208" s="46">
        <v>5.4</v>
      </c>
      <c r="K208" s="46">
        <v>5.4</v>
      </c>
    </row>
    <row r="209" spans="1:11" s="50" customFormat="1" ht="3" customHeight="1">
      <c r="A209" s="334"/>
      <c r="B209" s="335"/>
      <c r="C209" s="335"/>
      <c r="D209" s="335"/>
      <c r="E209" s="335"/>
      <c r="F209" s="335"/>
      <c r="G209" s="335"/>
      <c r="H209" s="335"/>
      <c r="I209" s="335"/>
      <c r="J209" s="335"/>
      <c r="K209" s="336"/>
    </row>
    <row r="210" spans="1:11" s="37" customFormat="1" ht="13.2">
      <c r="A210" s="46">
        <v>10.15</v>
      </c>
      <c r="B210" s="46">
        <v>9.15</v>
      </c>
      <c r="C210" s="228">
        <f>((J208+K208)/2)*((A210+B210)/2)</f>
        <v>52.110000000000007</v>
      </c>
      <c r="D210" s="179"/>
      <c r="E210" s="179"/>
      <c r="F210" s="179"/>
      <c r="G210" s="179"/>
      <c r="H210" s="179"/>
      <c r="I210" s="179"/>
      <c r="J210" s="179"/>
      <c r="K210" s="179"/>
    </row>
    <row r="211" spans="1:11" s="218" customFormat="1" ht="13.2">
      <c r="A211" s="248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</row>
    <row r="212" spans="1:11" s="260" customFormat="1" ht="13.2">
      <c r="A212" s="337" t="s">
        <v>241</v>
      </c>
      <c r="B212" s="338"/>
      <c r="C212" s="338"/>
      <c r="D212" s="338"/>
      <c r="E212" s="338"/>
      <c r="F212" s="338"/>
      <c r="G212" s="338"/>
      <c r="H212" s="338"/>
      <c r="I212" s="338"/>
      <c r="J212" s="338"/>
      <c r="K212" s="339"/>
    </row>
    <row r="213" spans="1:11" s="263" customFormat="1" ht="13.2">
      <c r="A213" s="242"/>
      <c r="B213" s="242"/>
      <c r="C213" s="242"/>
      <c r="D213" s="242"/>
      <c r="E213" s="242"/>
      <c r="F213" s="242"/>
      <c r="G213" s="242"/>
      <c r="H213" s="242"/>
      <c r="I213" s="242"/>
      <c r="J213" s="242"/>
      <c r="K213" s="242"/>
    </row>
    <row r="214" spans="1:11" s="260" customFormat="1" ht="13.2">
      <c r="A214" s="261">
        <v>5.4</v>
      </c>
      <c r="B214" s="261">
        <v>5.4</v>
      </c>
      <c r="C214" s="261">
        <v>9.4499999999999993</v>
      </c>
      <c r="D214" s="261">
        <v>9.6</v>
      </c>
      <c r="E214" s="262">
        <f>((A214+B214)/2)*((C214+D214)/2)</f>
        <v>51.434999999999995</v>
      </c>
      <c r="F214" s="261">
        <v>5.4</v>
      </c>
      <c r="G214" s="261">
        <v>5.4</v>
      </c>
      <c r="H214" s="261">
        <v>9.0500000000000007</v>
      </c>
      <c r="I214" s="261">
        <v>10.45</v>
      </c>
      <c r="J214" s="262">
        <f>((F214+G214)/2)*((H214+I214)/2)</f>
        <v>52.650000000000006</v>
      </c>
      <c r="K214" s="261">
        <v>5.4</v>
      </c>
    </row>
    <row r="215" spans="1:11" s="263" customFormat="1" ht="3" customHeight="1">
      <c r="A215" s="340"/>
      <c r="B215" s="341"/>
      <c r="C215" s="341"/>
      <c r="D215" s="341"/>
      <c r="E215" s="341"/>
      <c r="F215" s="341"/>
      <c r="G215" s="341"/>
      <c r="H215" s="341"/>
      <c r="I215" s="341"/>
      <c r="J215" s="341"/>
      <c r="K215" s="342"/>
    </row>
    <row r="216" spans="1:11" s="260" customFormat="1" ht="13.2">
      <c r="A216" s="261">
        <v>5.4</v>
      </c>
      <c r="B216" s="261">
        <v>9.25</v>
      </c>
      <c r="C216" s="261">
        <v>10.85</v>
      </c>
      <c r="D216" s="262">
        <f>((K214+A216)/2)*((B216+C216)/2)</f>
        <v>54.27000000000001</v>
      </c>
      <c r="E216" s="261">
        <v>5.4</v>
      </c>
      <c r="F216" s="261">
        <v>5.4</v>
      </c>
      <c r="G216" s="261">
        <v>9.25</v>
      </c>
      <c r="H216" s="261">
        <v>10.7</v>
      </c>
      <c r="I216" s="262">
        <f>((E216+F216)/2)*((G216+H216)/2)</f>
        <v>53.865000000000002</v>
      </c>
      <c r="J216" s="261">
        <v>5.4</v>
      </c>
      <c r="K216" s="261">
        <v>5.4</v>
      </c>
    </row>
    <row r="217" spans="1:11" s="263" customFormat="1" ht="3" customHeight="1">
      <c r="A217" s="340"/>
      <c r="B217" s="341"/>
      <c r="C217" s="341"/>
      <c r="D217" s="341"/>
      <c r="E217" s="341"/>
      <c r="F217" s="341"/>
      <c r="G217" s="341"/>
      <c r="H217" s="341"/>
      <c r="I217" s="341"/>
      <c r="J217" s="341"/>
      <c r="K217" s="342"/>
    </row>
    <row r="218" spans="1:11" s="260" customFormat="1" ht="13.2">
      <c r="A218" s="261">
        <v>20.100000000000001</v>
      </c>
      <c r="B218" s="261">
        <v>20.25</v>
      </c>
      <c r="C218" s="262">
        <f>((J216+K216)/2)*((A218+B218)/2)</f>
        <v>108.94500000000001</v>
      </c>
      <c r="D218" s="261">
        <v>5.4</v>
      </c>
      <c r="E218" s="261">
        <v>5.4</v>
      </c>
      <c r="F218" s="261">
        <v>10.4</v>
      </c>
      <c r="G218" s="261">
        <v>10.1</v>
      </c>
      <c r="H218" s="262">
        <f>((D218+E218)/2)*((F218+G218)/2)</f>
        <v>55.35</v>
      </c>
      <c r="I218" s="261">
        <v>5.4</v>
      </c>
      <c r="J218" s="261">
        <v>5.4</v>
      </c>
      <c r="K218" s="261">
        <v>13.75</v>
      </c>
    </row>
    <row r="219" spans="1:11" s="263" customFormat="1" ht="3" customHeight="1">
      <c r="A219" s="340"/>
      <c r="B219" s="341"/>
      <c r="C219" s="341"/>
      <c r="D219" s="341"/>
      <c r="E219" s="341"/>
      <c r="F219" s="341"/>
      <c r="G219" s="341"/>
      <c r="H219" s="341"/>
      <c r="I219" s="341"/>
      <c r="J219" s="341"/>
      <c r="K219" s="342"/>
    </row>
    <row r="220" spans="1:11" s="260" customFormat="1" ht="13.2">
      <c r="A220" s="261">
        <v>14.35</v>
      </c>
      <c r="B220" s="262">
        <f>((I218+J218)/2)*((K218+A220)/2)</f>
        <v>75.87</v>
      </c>
      <c r="C220" s="261">
        <v>5.4</v>
      </c>
      <c r="D220" s="261">
        <v>5.4</v>
      </c>
      <c r="E220" s="261">
        <v>6.1</v>
      </c>
      <c r="F220" s="261">
        <v>6.85</v>
      </c>
      <c r="G220" s="262">
        <f>((C220+D220)/2)*((E220+F220)/2)</f>
        <v>34.965000000000003</v>
      </c>
      <c r="H220" s="261">
        <v>5.4</v>
      </c>
      <c r="I220" s="261">
        <v>5.4</v>
      </c>
      <c r="J220" s="261">
        <v>11</v>
      </c>
      <c r="K220" s="261">
        <v>12.3</v>
      </c>
    </row>
    <row r="221" spans="1:11" s="263" customFormat="1" ht="3" customHeight="1">
      <c r="A221" s="340"/>
      <c r="B221" s="341"/>
      <c r="C221" s="341"/>
      <c r="D221" s="341"/>
      <c r="E221" s="341"/>
      <c r="F221" s="341"/>
      <c r="G221" s="341"/>
      <c r="H221" s="341"/>
      <c r="I221" s="341"/>
      <c r="J221" s="341"/>
      <c r="K221" s="342"/>
    </row>
    <row r="222" spans="1:11" s="260" customFormat="1" ht="13.2">
      <c r="A222" s="262">
        <f>((H220+I220)/2)*((J220+K220)/2)</f>
        <v>62.910000000000004</v>
      </c>
      <c r="B222" s="261">
        <v>5.4</v>
      </c>
      <c r="C222" s="261">
        <v>5.4</v>
      </c>
      <c r="D222" s="261">
        <v>9.8000000000000007</v>
      </c>
      <c r="E222" s="261">
        <v>11</v>
      </c>
      <c r="F222" s="262">
        <f>((B222+C222)/2)*((D222+E222)/2)</f>
        <v>56.160000000000004</v>
      </c>
      <c r="G222" s="261">
        <v>5.4</v>
      </c>
      <c r="H222" s="261">
        <v>5.4</v>
      </c>
      <c r="I222" s="261">
        <v>9.75</v>
      </c>
      <c r="J222" s="261">
        <v>10.5</v>
      </c>
      <c r="K222" s="262">
        <f>((G222+H222)/2)*((I222+J222)/2)</f>
        <v>54.675000000000004</v>
      </c>
    </row>
    <row r="223" spans="1:11" s="263" customFormat="1" ht="3" customHeight="1">
      <c r="A223" s="340"/>
      <c r="B223" s="341"/>
      <c r="C223" s="341"/>
      <c r="D223" s="341"/>
      <c r="E223" s="341"/>
      <c r="F223" s="341"/>
      <c r="G223" s="341"/>
      <c r="H223" s="341"/>
      <c r="I223" s="341"/>
      <c r="J223" s="341"/>
      <c r="K223" s="342"/>
    </row>
    <row r="224" spans="1:11" s="260" customFormat="1" ht="13.2">
      <c r="A224" s="261">
        <v>5.4</v>
      </c>
      <c r="B224" s="261">
        <v>5.4</v>
      </c>
      <c r="C224" s="261">
        <v>9.3000000000000007</v>
      </c>
      <c r="D224" s="261">
        <v>10.6</v>
      </c>
      <c r="E224" s="262">
        <f>((A224+B224)/2)*((C224+D224)/2)</f>
        <v>53.73</v>
      </c>
      <c r="F224" s="261">
        <v>5.4</v>
      </c>
      <c r="G224" s="261">
        <v>5.4</v>
      </c>
      <c r="H224" s="261">
        <v>6.85</v>
      </c>
      <c r="I224" s="261">
        <v>7.9</v>
      </c>
      <c r="J224" s="262">
        <f>((F224+G224)/2)*((H224+I224)/2)</f>
        <v>39.825000000000003</v>
      </c>
      <c r="K224" s="261">
        <v>5.4</v>
      </c>
    </row>
    <row r="225" spans="1:11" s="263" customFormat="1" ht="3" customHeight="1">
      <c r="A225" s="340"/>
      <c r="B225" s="341"/>
      <c r="C225" s="341"/>
      <c r="D225" s="341"/>
      <c r="E225" s="341"/>
      <c r="F225" s="341"/>
      <c r="G225" s="341"/>
      <c r="H225" s="341"/>
      <c r="I225" s="341"/>
      <c r="J225" s="341"/>
      <c r="K225" s="342"/>
    </row>
    <row r="226" spans="1:11" s="260" customFormat="1" ht="13.2">
      <c r="A226" s="261">
        <v>5.4</v>
      </c>
      <c r="B226" s="261">
        <v>9.75</v>
      </c>
      <c r="C226" s="261">
        <v>10.3</v>
      </c>
      <c r="D226" s="262">
        <f>((K224+A226)/2)*((B226+C226)/2)</f>
        <v>54.135000000000005</v>
      </c>
      <c r="E226" s="261">
        <v>5.4</v>
      </c>
      <c r="F226" s="261">
        <v>5.4</v>
      </c>
      <c r="G226" s="261">
        <v>69.900000000000006</v>
      </c>
      <c r="H226" s="261">
        <v>70.7</v>
      </c>
      <c r="I226" s="262">
        <f>((E226+F226)/2)*((G226+H226)/2)</f>
        <v>379.62000000000006</v>
      </c>
      <c r="J226" s="242"/>
      <c r="K226" s="242"/>
    </row>
    <row r="227" spans="1:11" s="219" customFormat="1" ht="3" customHeight="1">
      <c r="A227" s="330"/>
      <c r="B227" s="331"/>
      <c r="C227" s="331"/>
      <c r="D227" s="331"/>
      <c r="E227" s="331"/>
      <c r="F227" s="331"/>
      <c r="G227" s="331"/>
      <c r="H227" s="331"/>
      <c r="I227" s="331"/>
      <c r="J227" s="331"/>
      <c r="K227" s="332"/>
    </row>
    <row r="228" spans="1:11" s="218" customFormat="1" ht="13.2">
      <c r="A228" s="248"/>
      <c r="B228" s="248"/>
      <c r="C228" s="248"/>
      <c r="D228" s="248"/>
      <c r="E228" s="248"/>
      <c r="F228" s="248"/>
      <c r="G228" s="248"/>
      <c r="H228" s="248"/>
      <c r="I228" s="248"/>
      <c r="J228" s="248"/>
      <c r="K228" s="248"/>
    </row>
    <row r="229" spans="1:11" s="37" customFormat="1" ht="13.2">
      <c r="A229" s="343" t="s">
        <v>249</v>
      </c>
      <c r="B229" s="344"/>
      <c r="C229" s="344"/>
      <c r="D229" s="344"/>
      <c r="E229" s="344"/>
      <c r="F229" s="344"/>
      <c r="G229" s="344"/>
      <c r="H229" s="344"/>
      <c r="I229" s="344"/>
      <c r="J229" s="344"/>
      <c r="K229" s="345"/>
    </row>
    <row r="230" spans="1:11" s="218" customFormat="1" ht="13.2">
      <c r="A230" s="248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</row>
    <row r="231" spans="1:11" s="37" customFormat="1" ht="13.2">
      <c r="A231" s="46">
        <v>5.4</v>
      </c>
      <c r="B231" s="46">
        <v>5.4</v>
      </c>
      <c r="C231" s="46">
        <v>60.45</v>
      </c>
      <c r="D231" s="46">
        <v>62.15</v>
      </c>
      <c r="E231" s="228">
        <f>((A231+B231)/2)*((C231+D231)/2)</f>
        <v>331.02</v>
      </c>
      <c r="F231" s="46">
        <v>5.4</v>
      </c>
      <c r="G231" s="46">
        <v>5.4</v>
      </c>
      <c r="H231" s="46">
        <v>30.9</v>
      </c>
      <c r="I231" s="46">
        <v>31.35</v>
      </c>
      <c r="J231" s="228">
        <f>((F231+G231)/2)*((H231+I231)/2)</f>
        <v>168.07500000000002</v>
      </c>
      <c r="K231" s="46">
        <v>5.4</v>
      </c>
    </row>
    <row r="232" spans="1:11" s="50" customFormat="1" ht="3" customHeight="1">
      <c r="A232" s="334"/>
      <c r="B232" s="335"/>
      <c r="C232" s="335"/>
      <c r="D232" s="335"/>
      <c r="E232" s="335"/>
      <c r="F232" s="335"/>
      <c r="G232" s="335"/>
      <c r="H232" s="335"/>
      <c r="I232" s="335"/>
      <c r="J232" s="335"/>
      <c r="K232" s="336"/>
    </row>
    <row r="233" spans="1:11" s="37" customFormat="1" ht="13.2">
      <c r="A233" s="46">
        <v>5.4</v>
      </c>
      <c r="B233" s="46">
        <v>20.9</v>
      </c>
      <c r="C233" s="46">
        <v>19.149999999999999</v>
      </c>
      <c r="D233" s="228">
        <f>((K231+A233)/2)*((B233+C233)/2)</f>
        <v>108.13500000000001</v>
      </c>
      <c r="E233" s="46">
        <v>5.4</v>
      </c>
      <c r="F233" s="46">
        <v>5.4</v>
      </c>
      <c r="G233" s="46">
        <v>21.85</v>
      </c>
      <c r="H233" s="46">
        <v>20.5</v>
      </c>
      <c r="I233" s="228">
        <f>((E233+F233)/2)*((G233+H233)/2)</f>
        <v>114.34500000000001</v>
      </c>
      <c r="J233" s="46">
        <v>5.4</v>
      </c>
      <c r="K233" s="46">
        <v>5.4</v>
      </c>
    </row>
    <row r="234" spans="1:11" s="50" customFormat="1" ht="3" customHeight="1">
      <c r="A234" s="334"/>
      <c r="B234" s="335"/>
      <c r="C234" s="335"/>
      <c r="D234" s="335"/>
      <c r="E234" s="335"/>
      <c r="F234" s="335"/>
      <c r="G234" s="335"/>
      <c r="H234" s="335"/>
      <c r="I234" s="335"/>
      <c r="J234" s="335"/>
      <c r="K234" s="336"/>
    </row>
    <row r="235" spans="1:11" s="37" customFormat="1" ht="13.2">
      <c r="A235" s="46">
        <v>10.4</v>
      </c>
      <c r="B235" s="46">
        <v>10.4</v>
      </c>
      <c r="C235" s="228">
        <f>((J233+K233)/2)*((A235+B235)/2)</f>
        <v>56.160000000000004</v>
      </c>
      <c r="D235" s="46">
        <v>5.4</v>
      </c>
      <c r="E235" s="46">
        <v>5.4</v>
      </c>
      <c r="F235" s="46">
        <v>10.75</v>
      </c>
      <c r="G235" s="46">
        <v>10.651999999999999</v>
      </c>
      <c r="H235" s="228">
        <f>((D235+E235)/2)*((F235+G235)/2)</f>
        <v>57.78540000000001</v>
      </c>
      <c r="I235" s="46">
        <v>5.4</v>
      </c>
      <c r="J235" s="46">
        <v>5.4</v>
      </c>
      <c r="K235" s="46">
        <v>30.95</v>
      </c>
    </row>
    <row r="236" spans="1:11" s="50" customFormat="1" ht="3" customHeight="1">
      <c r="A236" s="334"/>
      <c r="B236" s="335"/>
      <c r="C236" s="335"/>
      <c r="D236" s="335"/>
      <c r="E236" s="335"/>
      <c r="F236" s="335"/>
      <c r="G236" s="335"/>
      <c r="H236" s="335"/>
      <c r="I236" s="335"/>
      <c r="J236" s="335"/>
      <c r="K236" s="336"/>
    </row>
    <row r="237" spans="1:11" s="37" customFormat="1" ht="13.2">
      <c r="A237" s="46">
        <v>30.35</v>
      </c>
      <c r="B237" s="228">
        <f>((I235+J235)/2)*((K235+A237)/2)</f>
        <v>165.51</v>
      </c>
      <c r="C237" s="46">
        <v>5.4</v>
      </c>
      <c r="D237" s="46">
        <v>5.4</v>
      </c>
      <c r="E237" s="46">
        <v>11.25</v>
      </c>
      <c r="F237" s="46">
        <v>10</v>
      </c>
      <c r="G237" s="228">
        <f>((C237+D237)/2)*((E237+F237)/2)</f>
        <v>57.375000000000007</v>
      </c>
      <c r="H237" s="46">
        <v>5.4</v>
      </c>
      <c r="I237" s="46">
        <v>5.4</v>
      </c>
      <c r="J237" s="46">
        <v>37.5</v>
      </c>
      <c r="K237" s="46">
        <v>36.5</v>
      </c>
    </row>
    <row r="238" spans="1:11" s="50" customFormat="1" ht="3" customHeight="1">
      <c r="A238" s="334"/>
      <c r="B238" s="335"/>
      <c r="C238" s="335"/>
      <c r="D238" s="335"/>
      <c r="E238" s="335"/>
      <c r="F238" s="335"/>
      <c r="G238" s="335"/>
      <c r="H238" s="335"/>
      <c r="I238" s="335"/>
      <c r="J238" s="335"/>
      <c r="K238" s="336"/>
    </row>
    <row r="239" spans="1:11" s="37" customFormat="1" ht="26.4">
      <c r="A239" s="228">
        <f>((H237+I237)/2)*((J237+K237)/2)</f>
        <v>199.8</v>
      </c>
      <c r="B239" s="46">
        <v>5.4</v>
      </c>
      <c r="C239" s="46">
        <v>5.4</v>
      </c>
      <c r="D239" s="46">
        <v>9.25</v>
      </c>
      <c r="E239" s="46">
        <v>9.25</v>
      </c>
      <c r="F239" s="228">
        <f>((B239+C239)/2)*((D239+E239)/2)</f>
        <v>49.95</v>
      </c>
      <c r="G239" s="228">
        <v>145.47999999999999</v>
      </c>
      <c r="H239" s="99" t="s">
        <v>49</v>
      </c>
      <c r="I239" s="46">
        <v>5.4</v>
      </c>
      <c r="J239" s="46">
        <v>5.4</v>
      </c>
      <c r="K239" s="46">
        <v>3.7</v>
      </c>
    </row>
    <row r="240" spans="1:11" s="219" customFormat="1" ht="3" customHeight="1">
      <c r="A240" s="330"/>
      <c r="B240" s="331"/>
      <c r="C240" s="331"/>
      <c r="D240" s="331"/>
      <c r="E240" s="331"/>
      <c r="F240" s="331"/>
      <c r="G240" s="331"/>
      <c r="H240" s="331"/>
      <c r="I240" s="331"/>
      <c r="J240" s="331"/>
      <c r="K240" s="332"/>
    </row>
    <row r="241" spans="1:11" s="218" customFormat="1" ht="13.2">
      <c r="A241" s="261">
        <v>3.85</v>
      </c>
      <c r="B241" s="262">
        <f>((I239+J239)/2)*((K239+A241)/2)</f>
        <v>20.385000000000002</v>
      </c>
      <c r="C241" s="261">
        <v>5.4</v>
      </c>
      <c r="D241" s="261">
        <v>3.15</v>
      </c>
      <c r="E241" s="261">
        <v>2.8</v>
      </c>
      <c r="F241" s="261">
        <v>3.4</v>
      </c>
      <c r="G241" s="262">
        <f>((C241+D241)/2)*((E241+F241)/2)</f>
        <v>13.2525</v>
      </c>
      <c r="H241" s="261">
        <v>4.4000000000000004</v>
      </c>
      <c r="I241" s="261">
        <v>4.4000000000000004</v>
      </c>
      <c r="J241" s="261">
        <v>69.2</v>
      </c>
      <c r="K241" s="261">
        <v>69.2</v>
      </c>
    </row>
    <row r="242" spans="1:11" s="219" customFormat="1" ht="3" customHeight="1">
      <c r="A242" s="330"/>
      <c r="B242" s="331"/>
      <c r="C242" s="331"/>
      <c r="D242" s="331"/>
      <c r="E242" s="331"/>
      <c r="F242" s="331"/>
      <c r="G242" s="331"/>
      <c r="H242" s="331"/>
      <c r="I242" s="331"/>
      <c r="J242" s="331"/>
      <c r="K242" s="332"/>
    </row>
    <row r="243" spans="1:11" s="218" customFormat="1" ht="13.2">
      <c r="A243" s="262">
        <f>((H241+I241)/2)*((J241+K241)/2)</f>
        <v>304.48</v>
      </c>
      <c r="B243" s="261">
        <v>4.4000000000000004</v>
      </c>
      <c r="C243" s="261">
        <v>4.4000000000000004</v>
      </c>
      <c r="D243" s="261">
        <v>34.799999999999997</v>
      </c>
      <c r="E243" s="261">
        <v>30.2</v>
      </c>
      <c r="F243" s="262">
        <f>((B243+C243)/2)*((D243+E243)/2)</f>
        <v>143</v>
      </c>
      <c r="G243" s="248"/>
      <c r="H243" s="248"/>
      <c r="I243" s="248"/>
      <c r="J243" s="248"/>
      <c r="K243" s="248"/>
    </row>
    <row r="244" spans="1:11" s="50" customFormat="1" ht="18" customHeight="1">
      <c r="A244" s="90"/>
      <c r="B244" s="119"/>
      <c r="C244" s="119"/>
      <c r="D244" s="119"/>
      <c r="E244" s="119"/>
      <c r="F244" s="51"/>
      <c r="G244" s="51"/>
      <c r="H244" s="333" t="s">
        <v>100</v>
      </c>
      <c r="I244" s="333"/>
      <c r="J244" s="268">
        <f>A156+G156+A158+F158+E163+J163+D165+I165+C167+H167+B169+G169+A171+E175+J175+D177+I177+C179+H179+B181+G181+E185+J185+D187+I187+C189+H189+B191+E196+J196+D198+I198+C200+H200+B202+G202+A204+F204+K204+E206+J206+D208+I208+C210+E214+J214+D216+I216+C218+H218+B220+G220+A222+F222+K222+J224+E224+D226+I226+E231+J231+D233+I233+C235+H235+B237+G237+A239+F239+G239+B241+G241+A243+F243</f>
        <v>7788.1728999999996</v>
      </c>
      <c r="K244" s="269" t="s">
        <v>19</v>
      </c>
    </row>
    <row r="245" spans="1:11" s="219" customFormat="1" ht="13.2">
      <c r="A245" s="248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</row>
    <row r="246" spans="1:11" s="50" customFormat="1" ht="18.75" customHeight="1">
      <c r="A246" s="89" t="str">
        <f>'Planilha Orcamentária'!A25</f>
        <v>4.0</v>
      </c>
      <c r="B246" s="376" t="str">
        <f>'Planilha Orcamentária'!C25</f>
        <v>OBRAS COMPLEMENTARES</v>
      </c>
      <c r="C246" s="376"/>
      <c r="D246" s="376"/>
      <c r="E246" s="376"/>
      <c r="F246" s="376"/>
      <c r="G246" s="376"/>
      <c r="H246" s="376"/>
      <c r="I246" s="376"/>
      <c r="J246" s="376"/>
      <c r="K246" s="377"/>
    </row>
    <row r="247" spans="1:11" s="37" customFormat="1" ht="13.2">
      <c r="A247" s="47"/>
      <c r="B247" s="48"/>
      <c r="C247" s="48"/>
      <c r="D247" s="48"/>
      <c r="E247" s="48"/>
      <c r="F247" s="48"/>
      <c r="G247" s="48"/>
      <c r="H247" s="48"/>
      <c r="I247" s="48"/>
      <c r="J247" s="48"/>
      <c r="K247" s="49"/>
    </row>
    <row r="248" spans="1:11" s="37" customFormat="1" ht="30" customHeight="1">
      <c r="A248" s="164" t="str">
        <f>'Planilha Orcamentária'!A26</f>
        <v>4.1</v>
      </c>
      <c r="B248" s="360" t="str">
        <f>'Planilha Orcamentária'!C26</f>
        <v>GUIA DE MEIO-FIO, EM CONCRETO COM FCK 20MPA, PRÉ-MOLDADA, MFC-01 PADRÃO DEER-MG, DIMENSÕES (12X16,7X35) CM, EXCLUSIVE SARJETA, INCLUSIVE ESCAVAÇÃO, APILOAMENTO E TRANSPORTE COM RETIRADA DO MATERIAL ESCAVADO (EM CAÇAMBA)</v>
      </c>
      <c r="C248" s="360"/>
      <c r="D248" s="360"/>
      <c r="E248" s="360"/>
      <c r="F248" s="360"/>
      <c r="G248" s="360"/>
      <c r="H248" s="360"/>
      <c r="I248" s="360"/>
      <c r="J248" s="360"/>
      <c r="K248" s="361"/>
    </row>
    <row r="249" spans="1:11" s="37" customFormat="1" ht="13.2">
      <c r="A249" s="47"/>
      <c r="B249" s="48"/>
      <c r="C249" s="48"/>
      <c r="D249" s="48"/>
      <c r="E249" s="48"/>
      <c r="F249" s="48"/>
      <c r="G249" s="48"/>
      <c r="H249" s="48"/>
      <c r="I249" s="48"/>
      <c r="J249" s="48"/>
      <c r="K249" s="49"/>
    </row>
    <row r="250" spans="1:11" s="37" customFormat="1" ht="3" customHeight="1">
      <c r="A250" s="224"/>
      <c r="B250" s="225"/>
      <c r="C250" s="225"/>
      <c r="D250" s="225"/>
      <c r="E250" s="225"/>
      <c r="F250" s="225"/>
      <c r="G250" s="225"/>
      <c r="H250" s="225"/>
      <c r="I250" s="225"/>
      <c r="J250" s="225"/>
      <c r="K250" s="226"/>
    </row>
    <row r="251" spans="1:11" s="37" customFormat="1" ht="13.2">
      <c r="A251" s="343" t="s">
        <v>196</v>
      </c>
      <c r="B251" s="344"/>
      <c r="C251" s="344"/>
      <c r="D251" s="344"/>
      <c r="E251" s="344"/>
      <c r="F251" s="344"/>
      <c r="G251" s="344"/>
      <c r="H251" s="344"/>
      <c r="I251" s="344"/>
      <c r="J251" s="344"/>
      <c r="K251" s="345"/>
    </row>
    <row r="252" spans="1:11" s="37" customFormat="1" ht="3" customHeight="1">
      <c r="A252" s="224"/>
      <c r="B252" s="225"/>
      <c r="C252" s="225"/>
      <c r="D252" s="225"/>
      <c r="E252" s="225"/>
      <c r="F252" s="225"/>
      <c r="G252" s="225"/>
      <c r="H252" s="225"/>
      <c r="I252" s="225"/>
      <c r="J252" s="225"/>
      <c r="K252" s="226"/>
    </row>
    <row r="253" spans="1:11" s="37" customFormat="1" ht="51" customHeight="1">
      <c r="A253" s="228">
        <f>31.75+17.65+17.65+30.6</f>
        <v>97.65</v>
      </c>
      <c r="B253" s="99" t="s">
        <v>197</v>
      </c>
      <c r="C253" s="46">
        <v>19.45</v>
      </c>
      <c r="D253" s="46">
        <v>19.45</v>
      </c>
      <c r="E253" s="228">
        <f>C253+D253</f>
        <v>38.9</v>
      </c>
      <c r="F253" s="46">
        <v>20.149999999999999</v>
      </c>
      <c r="G253" s="46">
        <v>20.100000000000001</v>
      </c>
      <c r="H253" s="228">
        <f>F253+G253</f>
        <v>40.25</v>
      </c>
      <c r="I253" s="46">
        <v>28.8</v>
      </c>
      <c r="J253" s="46">
        <v>28.7</v>
      </c>
      <c r="K253" s="240">
        <f>I253+J253</f>
        <v>57.5</v>
      </c>
    </row>
    <row r="254" spans="1:11" s="37" customFormat="1" ht="4.8" customHeight="1">
      <c r="A254" s="334"/>
      <c r="B254" s="335"/>
      <c r="C254" s="335"/>
      <c r="D254" s="335"/>
      <c r="E254" s="335"/>
      <c r="F254" s="335"/>
      <c r="G254" s="335"/>
      <c r="H254" s="335"/>
      <c r="I254" s="335"/>
      <c r="J254" s="335"/>
      <c r="K254" s="336"/>
    </row>
    <row r="255" spans="1:11" s="37" customFormat="1" ht="25.8" customHeight="1">
      <c r="A255" s="233" t="s">
        <v>174</v>
      </c>
      <c r="B255" s="233">
        <v>18</v>
      </c>
      <c r="C255" s="233" t="s">
        <v>175</v>
      </c>
      <c r="D255" s="233">
        <v>6</v>
      </c>
      <c r="E255" s="51"/>
      <c r="F255" s="51"/>
      <c r="G255" s="51"/>
      <c r="H255" s="51"/>
      <c r="I255" s="51"/>
      <c r="J255" s="51"/>
      <c r="K255" s="241"/>
    </row>
    <row r="256" spans="1:11" s="37" customFormat="1" ht="13.2">
      <c r="A256" s="90"/>
      <c r="B256" s="179"/>
      <c r="C256" s="51"/>
      <c r="D256" s="51"/>
      <c r="E256" s="51"/>
      <c r="F256" s="51"/>
      <c r="G256" s="51"/>
      <c r="H256" s="51"/>
      <c r="I256" s="51"/>
      <c r="J256" s="51"/>
      <c r="K256" s="241"/>
    </row>
    <row r="257" spans="1:11" s="218" customFormat="1" ht="3" customHeight="1">
      <c r="A257" s="330"/>
      <c r="B257" s="331"/>
      <c r="C257" s="331"/>
      <c r="D257" s="331"/>
      <c r="E257" s="331"/>
      <c r="F257" s="331"/>
      <c r="G257" s="331"/>
      <c r="H257" s="331"/>
      <c r="I257" s="331"/>
      <c r="J257" s="331"/>
      <c r="K257" s="332"/>
    </row>
    <row r="258" spans="1:11" s="37" customFormat="1" ht="13.2" customHeight="1">
      <c r="A258" s="343" t="s">
        <v>244</v>
      </c>
      <c r="B258" s="344"/>
      <c r="C258" s="344"/>
      <c r="D258" s="344"/>
      <c r="E258" s="344"/>
      <c r="F258" s="344"/>
      <c r="G258" s="344"/>
      <c r="H258" s="344"/>
      <c r="I258" s="344"/>
      <c r="J258" s="344"/>
      <c r="K258" s="345"/>
    </row>
    <row r="259" spans="1:11" s="37" customFormat="1" ht="3" customHeight="1">
      <c r="A259" s="224"/>
      <c r="B259" s="225"/>
      <c r="C259" s="225"/>
      <c r="D259" s="225"/>
      <c r="E259" s="225"/>
      <c r="F259" s="225"/>
      <c r="G259" s="225"/>
      <c r="H259" s="225"/>
      <c r="I259" s="225"/>
      <c r="J259" s="225"/>
      <c r="K259" s="226"/>
    </row>
    <row r="260" spans="1:11" s="37" customFormat="1" ht="13.2">
      <c r="A260" s="46">
        <f>C163</f>
        <v>20</v>
      </c>
      <c r="B260" s="46">
        <f>D163</f>
        <v>20</v>
      </c>
      <c r="C260" s="228">
        <f>A260+B260</f>
        <v>40</v>
      </c>
      <c r="D260" s="46">
        <f>H163</f>
        <v>12.3</v>
      </c>
      <c r="E260" s="46">
        <f>I163</f>
        <v>11.4</v>
      </c>
      <c r="F260" s="228">
        <f>D260+E260</f>
        <v>23.700000000000003</v>
      </c>
      <c r="G260" s="46">
        <f>B165</f>
        <v>21.1</v>
      </c>
      <c r="H260" s="46">
        <f>C165</f>
        <v>20.05</v>
      </c>
      <c r="I260" s="228">
        <f>G260+H260</f>
        <v>41.150000000000006</v>
      </c>
      <c r="J260" s="46">
        <f>G165</f>
        <v>23.2</v>
      </c>
      <c r="K260" s="46">
        <f>H165</f>
        <v>22.65</v>
      </c>
    </row>
    <row r="261" spans="1:11" s="50" customFormat="1" ht="3" customHeight="1">
      <c r="A261" s="334"/>
      <c r="B261" s="335"/>
      <c r="C261" s="335"/>
      <c r="D261" s="335"/>
      <c r="E261" s="335"/>
      <c r="F261" s="335"/>
      <c r="G261" s="335"/>
      <c r="H261" s="335"/>
      <c r="I261" s="335"/>
      <c r="J261" s="335"/>
      <c r="K261" s="336"/>
    </row>
    <row r="262" spans="1:11" s="37" customFormat="1" ht="16.2" customHeight="1">
      <c r="A262" s="228">
        <f>J260+K260</f>
        <v>45.849999999999994</v>
      </c>
      <c r="B262" s="46">
        <f>A167</f>
        <v>30.9</v>
      </c>
      <c r="C262" s="46">
        <f>B167</f>
        <v>30.5</v>
      </c>
      <c r="D262" s="228">
        <f>B262+C262</f>
        <v>61.4</v>
      </c>
      <c r="E262" s="46">
        <f>F167</f>
        <v>36.15</v>
      </c>
      <c r="F262" s="46">
        <f>G167</f>
        <v>36.65</v>
      </c>
      <c r="G262" s="228">
        <f>E262+F262</f>
        <v>72.8</v>
      </c>
      <c r="H262" s="46">
        <f>K167</f>
        <v>12.1</v>
      </c>
      <c r="I262" s="46">
        <f>A169</f>
        <v>13.9</v>
      </c>
      <c r="J262" s="228">
        <f>H262+I262</f>
        <v>26</v>
      </c>
      <c r="K262" s="46">
        <f>E169</f>
        <v>20.6</v>
      </c>
    </row>
    <row r="263" spans="1:11" s="50" customFormat="1" ht="3" customHeight="1">
      <c r="A263" s="334"/>
      <c r="B263" s="335"/>
      <c r="C263" s="335"/>
      <c r="D263" s="335"/>
      <c r="E263" s="335"/>
      <c r="F263" s="335"/>
      <c r="G263" s="335"/>
      <c r="H263" s="335"/>
      <c r="I263" s="335"/>
      <c r="J263" s="335"/>
      <c r="K263" s="336"/>
    </row>
    <row r="264" spans="1:11" s="37" customFormat="1" ht="13.2">
      <c r="A264" s="46">
        <f>F169</f>
        <v>21.5</v>
      </c>
      <c r="B264" s="228">
        <f>K262+A264</f>
        <v>42.1</v>
      </c>
      <c r="C264" s="46">
        <v>37.9</v>
      </c>
      <c r="D264" s="46">
        <v>37.700000000000003</v>
      </c>
      <c r="E264" s="228">
        <f>C264+D264</f>
        <v>75.599999999999994</v>
      </c>
      <c r="F264" s="233" t="s">
        <v>174</v>
      </c>
      <c r="G264" s="233">
        <v>6</v>
      </c>
      <c r="H264" s="179"/>
      <c r="I264" s="179"/>
      <c r="J264" s="179"/>
      <c r="K264" s="179"/>
    </row>
    <row r="265" spans="1:11" s="50" customFormat="1" ht="3" customHeight="1">
      <c r="A265" s="334"/>
      <c r="B265" s="335"/>
      <c r="C265" s="335"/>
      <c r="D265" s="335"/>
      <c r="E265" s="335"/>
      <c r="F265" s="335"/>
      <c r="G265" s="335"/>
      <c r="H265" s="335"/>
      <c r="I265" s="335"/>
      <c r="J265" s="335"/>
      <c r="K265" s="336"/>
    </row>
    <row r="266" spans="1:11" s="219" customFormat="1" ht="13.2">
      <c r="A266" s="248"/>
      <c r="B266" s="248"/>
      <c r="C266" s="248"/>
      <c r="D266" s="248"/>
      <c r="E266" s="248"/>
      <c r="F266" s="248"/>
      <c r="G266" s="248"/>
      <c r="H266" s="248"/>
      <c r="I266" s="248"/>
      <c r="J266" s="248"/>
      <c r="K266" s="248"/>
    </row>
    <row r="267" spans="1:11" s="219" customFormat="1" ht="3" customHeight="1">
      <c r="A267" s="355"/>
      <c r="B267" s="355"/>
      <c r="C267" s="355"/>
      <c r="D267" s="355"/>
      <c r="E267" s="355"/>
      <c r="F267" s="355"/>
      <c r="G267" s="355"/>
      <c r="H267" s="355"/>
      <c r="I267" s="355"/>
      <c r="J267" s="355"/>
      <c r="K267" s="355"/>
    </row>
    <row r="268" spans="1:11" s="50" customFormat="1" ht="13.2">
      <c r="A268" s="343" t="s">
        <v>246</v>
      </c>
      <c r="B268" s="344"/>
      <c r="C268" s="344"/>
      <c r="D268" s="344"/>
      <c r="E268" s="344"/>
      <c r="F268" s="344"/>
      <c r="G268" s="344"/>
      <c r="H268" s="344"/>
      <c r="I268" s="344"/>
      <c r="J268" s="344"/>
      <c r="K268" s="345"/>
    </row>
    <row r="269" spans="1:11" s="50" customFormat="1" ht="3" customHeight="1">
      <c r="A269" s="356"/>
      <c r="B269" s="356"/>
      <c r="C269" s="356"/>
      <c r="D269" s="356"/>
      <c r="E269" s="356"/>
      <c r="F269" s="356"/>
      <c r="G269" s="356"/>
      <c r="H269" s="356"/>
      <c r="I269" s="356"/>
      <c r="J269" s="356"/>
      <c r="K269" s="356"/>
    </row>
    <row r="270" spans="1:11" s="37" customFormat="1" ht="13.2" customHeight="1">
      <c r="A270" s="46">
        <f>C175</f>
        <v>41.55</v>
      </c>
      <c r="B270" s="46">
        <f>D175</f>
        <v>41.95</v>
      </c>
      <c r="C270" s="228">
        <f>A270+B270</f>
        <v>83.5</v>
      </c>
      <c r="D270" s="46">
        <f>H175</f>
        <v>14.45</v>
      </c>
      <c r="E270" s="46">
        <f>I175</f>
        <v>14.7</v>
      </c>
      <c r="F270" s="228">
        <f>D270+E270</f>
        <v>29.15</v>
      </c>
      <c r="G270" s="46">
        <f>B177</f>
        <v>45.55</v>
      </c>
      <c r="H270" s="46">
        <f>C177</f>
        <v>38.549999999999997</v>
      </c>
      <c r="I270" s="228">
        <f>G270+H270</f>
        <v>84.1</v>
      </c>
      <c r="J270" s="46">
        <f>G177</f>
        <v>15.5</v>
      </c>
      <c r="K270" s="46">
        <f>H177</f>
        <v>15.65</v>
      </c>
    </row>
    <row r="271" spans="1:11" s="50" customFormat="1" ht="3" customHeight="1">
      <c r="A271" s="334"/>
      <c r="B271" s="335"/>
      <c r="C271" s="335"/>
      <c r="D271" s="335"/>
      <c r="E271" s="335"/>
      <c r="F271" s="335"/>
      <c r="G271" s="335"/>
      <c r="H271" s="335"/>
      <c r="I271" s="335"/>
      <c r="J271" s="335"/>
      <c r="K271" s="336"/>
    </row>
    <row r="272" spans="1:11" s="50" customFormat="1" ht="13.2">
      <c r="A272" s="228">
        <f>J270+K270</f>
        <v>31.15</v>
      </c>
      <c r="B272" s="46">
        <f>A179</f>
        <v>26.7</v>
      </c>
      <c r="C272" s="46">
        <f>B179</f>
        <v>28.7</v>
      </c>
      <c r="D272" s="228">
        <f>B272+C272</f>
        <v>55.4</v>
      </c>
      <c r="E272" s="46">
        <f>F179</f>
        <v>15.05</v>
      </c>
      <c r="F272" s="46">
        <f>G179</f>
        <v>15.55</v>
      </c>
      <c r="G272" s="228">
        <f>E272+F272</f>
        <v>30.6</v>
      </c>
      <c r="H272" s="46">
        <f>K179</f>
        <v>13.3</v>
      </c>
      <c r="I272" s="46">
        <f>A181</f>
        <v>15</v>
      </c>
      <c r="J272" s="228">
        <f>H272+I272</f>
        <v>28.3</v>
      </c>
      <c r="K272" s="46">
        <f>E181</f>
        <v>16.600000000000001</v>
      </c>
    </row>
    <row r="273" spans="1:11" s="50" customFormat="1" ht="3" customHeight="1">
      <c r="A273" s="334"/>
      <c r="B273" s="335"/>
      <c r="C273" s="335"/>
      <c r="D273" s="335"/>
      <c r="E273" s="335"/>
      <c r="F273" s="335"/>
      <c r="G273" s="335"/>
      <c r="H273" s="335"/>
      <c r="I273" s="335"/>
      <c r="J273" s="335"/>
      <c r="K273" s="336"/>
    </row>
    <row r="274" spans="1:11" s="50" customFormat="1" ht="13.2">
      <c r="A274" s="46">
        <f>F181</f>
        <v>16.8</v>
      </c>
      <c r="B274" s="228">
        <f>K272+A274</f>
        <v>33.400000000000006</v>
      </c>
      <c r="C274" s="179"/>
      <c r="D274" s="179"/>
      <c r="E274" s="179"/>
      <c r="F274" s="179"/>
      <c r="G274" s="179"/>
      <c r="H274" s="179"/>
      <c r="I274" s="179"/>
      <c r="J274" s="179"/>
      <c r="K274" s="179"/>
    </row>
    <row r="275" spans="1:11" s="219" customFormat="1" ht="3" customHeight="1">
      <c r="A275" s="355"/>
      <c r="B275" s="355"/>
      <c r="C275" s="355"/>
      <c r="D275" s="355"/>
      <c r="E275" s="355"/>
      <c r="F275" s="355"/>
      <c r="G275" s="355"/>
      <c r="H275" s="355"/>
      <c r="I275" s="355"/>
      <c r="J275" s="355"/>
      <c r="K275" s="355"/>
    </row>
    <row r="276" spans="1:11" s="219" customFormat="1" ht="13.2">
      <c r="A276" s="248"/>
      <c r="B276" s="248"/>
      <c r="C276" s="248"/>
      <c r="D276" s="248"/>
      <c r="E276" s="248"/>
      <c r="F276" s="248"/>
      <c r="G276" s="248"/>
      <c r="H276" s="248"/>
      <c r="I276" s="248"/>
      <c r="J276" s="248"/>
      <c r="K276" s="248"/>
    </row>
    <row r="277" spans="1:11" s="50" customFormat="1" ht="13.2">
      <c r="A277" s="343" t="s">
        <v>245</v>
      </c>
      <c r="B277" s="344"/>
      <c r="C277" s="344"/>
      <c r="D277" s="344"/>
      <c r="E277" s="344"/>
      <c r="F277" s="344"/>
      <c r="G277" s="344"/>
      <c r="H277" s="344"/>
      <c r="I277" s="344"/>
      <c r="J277" s="344"/>
      <c r="K277" s="345"/>
    </row>
    <row r="278" spans="1:11" s="50" customFormat="1" ht="13.2">
      <c r="A278" s="179"/>
      <c r="B278" s="179"/>
      <c r="C278" s="179"/>
      <c r="D278" s="179"/>
      <c r="E278" s="179"/>
      <c r="F278" s="179"/>
      <c r="G278" s="179"/>
      <c r="H278" s="179"/>
      <c r="I278" s="179"/>
      <c r="J278" s="179"/>
      <c r="K278" s="179"/>
    </row>
    <row r="279" spans="1:11" s="37" customFormat="1" ht="13.2" customHeight="1">
      <c r="A279" s="46">
        <f>C185</f>
        <v>45.7</v>
      </c>
      <c r="B279" s="46">
        <f>D185</f>
        <v>36.700000000000003</v>
      </c>
      <c r="C279" s="228">
        <f>A279+B279</f>
        <v>82.4</v>
      </c>
      <c r="D279" s="46">
        <f>H185</f>
        <v>29.3</v>
      </c>
      <c r="E279" s="46">
        <f>I185</f>
        <v>29.2</v>
      </c>
      <c r="F279" s="228">
        <f>D279+E279</f>
        <v>58.5</v>
      </c>
      <c r="G279" s="46">
        <f>B187</f>
        <v>38.700000000000003</v>
      </c>
      <c r="H279" s="46">
        <f>C187</f>
        <v>38.299999999999997</v>
      </c>
      <c r="I279" s="228">
        <f>G279+H279</f>
        <v>77</v>
      </c>
      <c r="J279" s="46">
        <f>G187</f>
        <v>40.15</v>
      </c>
      <c r="K279" s="46">
        <f>H187</f>
        <v>40.15</v>
      </c>
    </row>
    <row r="280" spans="1:11" s="50" customFormat="1" ht="3" customHeight="1">
      <c r="A280" s="334"/>
      <c r="B280" s="335"/>
      <c r="C280" s="335"/>
      <c r="D280" s="335"/>
      <c r="E280" s="335"/>
      <c r="F280" s="335"/>
      <c r="G280" s="335"/>
      <c r="H280" s="335"/>
      <c r="I280" s="335"/>
      <c r="J280" s="335"/>
      <c r="K280" s="336"/>
    </row>
    <row r="281" spans="1:11" s="50" customFormat="1" ht="26.4">
      <c r="A281" s="228">
        <f>J279+K279</f>
        <v>80.3</v>
      </c>
      <c r="B281" s="46">
        <f>A189</f>
        <v>11</v>
      </c>
      <c r="C281" s="46">
        <f>B189</f>
        <v>10.85</v>
      </c>
      <c r="D281" s="228">
        <f>B281+C281</f>
        <v>21.85</v>
      </c>
      <c r="E281" s="46">
        <f>F189</f>
        <v>3.15</v>
      </c>
      <c r="F281" s="46">
        <f>G189</f>
        <v>12.4</v>
      </c>
      <c r="G281" s="228">
        <f>E281+F281</f>
        <v>15.55</v>
      </c>
      <c r="H281" s="46">
        <v>7.2</v>
      </c>
      <c r="I281" s="46">
        <v>7.2</v>
      </c>
      <c r="J281" s="228">
        <f>H281+I281</f>
        <v>14.4</v>
      </c>
      <c r="K281" s="46" t="s">
        <v>175</v>
      </c>
    </row>
    <row r="282" spans="1:11" s="50" customFormat="1" ht="3" customHeight="1">
      <c r="A282" s="334"/>
      <c r="B282" s="335"/>
      <c r="C282" s="335"/>
      <c r="D282" s="335"/>
      <c r="E282" s="335"/>
      <c r="F282" s="335"/>
      <c r="G282" s="335"/>
      <c r="H282" s="335"/>
      <c r="I282" s="335"/>
      <c r="J282" s="335"/>
      <c r="K282" s="336"/>
    </row>
    <row r="283" spans="1:11" s="50" customFormat="1" ht="13.2">
      <c r="A283" s="228">
        <v>6</v>
      </c>
      <c r="C283" s="179"/>
      <c r="D283" s="179"/>
      <c r="E283" s="179"/>
      <c r="F283" s="179"/>
      <c r="G283" s="179"/>
      <c r="H283" s="179"/>
      <c r="I283" s="179"/>
      <c r="J283" s="179"/>
      <c r="K283" s="179"/>
    </row>
    <row r="284" spans="1:11" s="219" customFormat="1" ht="3" customHeight="1">
      <c r="A284" s="330"/>
      <c r="B284" s="331"/>
      <c r="C284" s="331"/>
      <c r="D284" s="331"/>
      <c r="E284" s="331"/>
      <c r="F284" s="331"/>
      <c r="G284" s="331"/>
      <c r="H284" s="331"/>
      <c r="I284" s="331"/>
      <c r="J284" s="331"/>
      <c r="K284" s="332"/>
    </row>
    <row r="285" spans="1:11" s="219" customFormat="1" ht="13.2">
      <c r="A285" s="248"/>
      <c r="B285" s="248"/>
      <c r="C285" s="248"/>
      <c r="D285" s="248"/>
      <c r="E285" s="248"/>
      <c r="F285" s="248"/>
      <c r="G285" s="248"/>
      <c r="H285" s="248"/>
      <c r="I285" s="248"/>
      <c r="J285" s="248"/>
      <c r="K285" s="248"/>
    </row>
    <row r="286" spans="1:11" s="260" customFormat="1" ht="13.2">
      <c r="A286" s="337" t="s">
        <v>181</v>
      </c>
      <c r="B286" s="338"/>
      <c r="C286" s="338"/>
      <c r="D286" s="338"/>
      <c r="E286" s="338"/>
      <c r="F286" s="338"/>
      <c r="G286" s="338"/>
      <c r="H286" s="338"/>
      <c r="I286" s="338"/>
      <c r="J286" s="338"/>
      <c r="K286" s="339"/>
    </row>
    <row r="287" spans="1:11" s="263" customFormat="1" ht="13.2">
      <c r="A287" s="242"/>
      <c r="B287" s="242"/>
      <c r="C287" s="242"/>
      <c r="D287" s="242"/>
      <c r="E287" s="242"/>
      <c r="F287" s="242"/>
      <c r="G287" s="242"/>
      <c r="H287" s="242"/>
      <c r="I287" s="242"/>
      <c r="J287" s="242"/>
      <c r="K287" s="242"/>
    </row>
    <row r="288" spans="1:11" s="260" customFormat="1" ht="13.2" customHeight="1">
      <c r="A288" s="261">
        <f>C196</f>
        <v>4.0999999999999996</v>
      </c>
      <c r="B288" s="261">
        <f>D196</f>
        <v>4.8499999999999996</v>
      </c>
      <c r="C288" s="262">
        <f>A288+B288</f>
        <v>8.9499999999999993</v>
      </c>
      <c r="D288" s="261">
        <f>H196</f>
        <v>19.55</v>
      </c>
      <c r="E288" s="261">
        <f>I196</f>
        <v>22.1</v>
      </c>
      <c r="F288" s="262">
        <f>D288+E288</f>
        <v>41.650000000000006</v>
      </c>
      <c r="G288" s="261">
        <f>B198</f>
        <v>8.9499999999999993</v>
      </c>
      <c r="H288" s="261">
        <f>C198</f>
        <v>11.25</v>
      </c>
      <c r="I288" s="262">
        <f>G288+H288</f>
        <v>20.2</v>
      </c>
      <c r="J288" s="261">
        <f>G198</f>
        <v>10.199999999999999</v>
      </c>
      <c r="K288" s="261">
        <f>H198</f>
        <v>12.25</v>
      </c>
    </row>
    <row r="289" spans="1:11" s="263" customFormat="1" ht="3" customHeight="1">
      <c r="A289" s="340"/>
      <c r="B289" s="341"/>
      <c r="C289" s="341"/>
      <c r="D289" s="341"/>
      <c r="E289" s="341"/>
      <c r="F289" s="341"/>
      <c r="G289" s="341"/>
      <c r="H289" s="341"/>
      <c r="I289" s="341"/>
      <c r="J289" s="341"/>
      <c r="K289" s="342"/>
    </row>
    <row r="290" spans="1:11" s="263" customFormat="1" ht="13.2">
      <c r="A290" s="262">
        <f>J288+K288</f>
        <v>22.45</v>
      </c>
      <c r="B290" s="261">
        <f>A200</f>
        <v>10.5</v>
      </c>
      <c r="C290" s="261">
        <f>B200</f>
        <v>11.25</v>
      </c>
      <c r="D290" s="262">
        <f>B290+C290</f>
        <v>21.75</v>
      </c>
      <c r="E290" s="261">
        <f>F200</f>
        <v>10.1</v>
      </c>
      <c r="F290" s="261">
        <f>G200</f>
        <v>6.9</v>
      </c>
      <c r="G290" s="262">
        <f>E290+F290</f>
        <v>17</v>
      </c>
      <c r="H290" s="261">
        <f>K200</f>
        <v>6.15</v>
      </c>
      <c r="I290" s="261">
        <f>A202</f>
        <v>2.8</v>
      </c>
      <c r="J290" s="262">
        <f>H290+I290</f>
        <v>8.9499999999999993</v>
      </c>
      <c r="K290" s="261">
        <f>E202</f>
        <v>5.6</v>
      </c>
    </row>
    <row r="291" spans="1:11" s="263" customFormat="1" ht="3" customHeight="1">
      <c r="A291" s="340"/>
      <c r="B291" s="341"/>
      <c r="C291" s="341"/>
      <c r="D291" s="341"/>
      <c r="E291" s="341"/>
      <c r="F291" s="341"/>
      <c r="G291" s="341"/>
      <c r="H291" s="341"/>
      <c r="I291" s="341"/>
      <c r="J291" s="341"/>
      <c r="K291" s="342"/>
    </row>
    <row r="292" spans="1:11" s="263" customFormat="1" ht="13.2">
      <c r="A292" s="261">
        <f>F202</f>
        <v>4.05</v>
      </c>
      <c r="B292" s="262">
        <f>K290+A292</f>
        <v>9.6499999999999986</v>
      </c>
      <c r="C292" s="261">
        <f>J202</f>
        <v>20.5</v>
      </c>
      <c r="D292" s="261">
        <f>K202</f>
        <v>19.5</v>
      </c>
      <c r="E292" s="262">
        <f>C292+D292</f>
        <v>40</v>
      </c>
      <c r="F292" s="261">
        <f>D204</f>
        <v>9.9499999999999993</v>
      </c>
      <c r="G292" s="261">
        <f>E204</f>
        <v>10.55</v>
      </c>
      <c r="H292" s="262">
        <f>F292+G292</f>
        <v>20.5</v>
      </c>
      <c r="I292" s="261">
        <f>I204</f>
        <v>9.6</v>
      </c>
      <c r="J292" s="261">
        <f>J204</f>
        <v>11</v>
      </c>
      <c r="K292" s="262">
        <f>I292+J292</f>
        <v>20.6</v>
      </c>
    </row>
    <row r="293" spans="1:11" s="263" customFormat="1" ht="3" customHeight="1">
      <c r="A293" s="340"/>
      <c r="B293" s="341"/>
      <c r="C293" s="341"/>
      <c r="D293" s="341"/>
      <c r="E293" s="341"/>
      <c r="F293" s="341"/>
      <c r="G293" s="341"/>
      <c r="H293" s="341"/>
      <c r="I293" s="341"/>
      <c r="J293" s="341"/>
      <c r="K293" s="342"/>
    </row>
    <row r="294" spans="1:11" s="263" customFormat="1" ht="13.2">
      <c r="A294" s="261">
        <f>C206</f>
        <v>9.6</v>
      </c>
      <c r="B294" s="261">
        <f>D206</f>
        <v>10.85</v>
      </c>
      <c r="C294" s="262">
        <f>A294+B294</f>
        <v>20.45</v>
      </c>
      <c r="D294" s="261">
        <f>H206</f>
        <v>10.4</v>
      </c>
      <c r="E294" s="261">
        <f>I206</f>
        <v>10.3</v>
      </c>
      <c r="F294" s="262">
        <f>D294+E294</f>
        <v>20.700000000000003</v>
      </c>
      <c r="G294" s="261">
        <f>B208</f>
        <v>10.8</v>
      </c>
      <c r="H294" s="261">
        <f>C208</f>
        <v>8.9</v>
      </c>
      <c r="I294" s="262">
        <f>G294+H294</f>
        <v>19.700000000000003</v>
      </c>
      <c r="J294" s="261">
        <f>G208</f>
        <v>11.25</v>
      </c>
      <c r="K294" s="261">
        <f>H208</f>
        <v>9</v>
      </c>
    </row>
    <row r="295" spans="1:11" s="263" customFormat="1" ht="3" customHeight="1">
      <c r="A295" s="357"/>
      <c r="B295" s="357"/>
      <c r="C295" s="357"/>
      <c r="D295" s="357"/>
      <c r="E295" s="357"/>
      <c r="F295" s="357"/>
      <c r="G295" s="357"/>
      <c r="H295" s="357"/>
      <c r="I295" s="357"/>
      <c r="J295" s="357"/>
      <c r="K295" s="357"/>
    </row>
    <row r="296" spans="1:11" s="263" customFormat="1" ht="13.2">
      <c r="A296" s="262">
        <f>J294+K294</f>
        <v>20.25</v>
      </c>
      <c r="B296" s="261">
        <f>A210</f>
        <v>10.15</v>
      </c>
      <c r="C296" s="261">
        <f>B210</f>
        <v>9.15</v>
      </c>
      <c r="D296" s="262">
        <f>B296+C296</f>
        <v>19.3</v>
      </c>
      <c r="E296" s="233" t="s">
        <v>174</v>
      </c>
      <c r="F296" s="233">
        <v>6</v>
      </c>
      <c r="G296" s="242"/>
      <c r="H296" s="242"/>
      <c r="I296" s="242"/>
      <c r="J296" s="242"/>
      <c r="K296" s="242"/>
    </row>
    <row r="297" spans="1:11" s="263" customFormat="1" ht="3" customHeight="1">
      <c r="A297" s="357"/>
      <c r="B297" s="357"/>
      <c r="C297" s="357"/>
      <c r="D297" s="357"/>
      <c r="E297" s="357"/>
      <c r="F297" s="357"/>
      <c r="G297" s="357"/>
      <c r="H297" s="357"/>
      <c r="I297" s="357"/>
      <c r="J297" s="357"/>
      <c r="K297" s="357"/>
    </row>
    <row r="298" spans="1:11" s="263" customFormat="1" ht="13.2">
      <c r="B298" s="242"/>
      <c r="C298" s="242"/>
      <c r="D298" s="242"/>
      <c r="E298" s="242"/>
      <c r="F298" s="242"/>
      <c r="G298" s="242"/>
      <c r="H298" s="242"/>
      <c r="I298" s="242"/>
      <c r="J298" s="242"/>
      <c r="K298" s="242"/>
    </row>
    <row r="299" spans="1:11" s="260" customFormat="1" ht="13.2">
      <c r="A299" s="337" t="s">
        <v>241</v>
      </c>
      <c r="B299" s="338"/>
      <c r="C299" s="338"/>
      <c r="D299" s="338"/>
      <c r="E299" s="338"/>
      <c r="F299" s="338"/>
      <c r="G299" s="338"/>
      <c r="H299" s="338"/>
      <c r="I299" s="338"/>
      <c r="J299" s="338"/>
      <c r="K299" s="339"/>
    </row>
    <row r="300" spans="1:11" s="263" customFormat="1" ht="13.2">
      <c r="B300" s="242"/>
      <c r="C300" s="242"/>
      <c r="D300" s="242"/>
      <c r="E300" s="242"/>
      <c r="F300" s="242"/>
      <c r="G300" s="242"/>
      <c r="H300" s="242"/>
      <c r="I300" s="242"/>
      <c r="J300" s="242"/>
      <c r="K300" s="242"/>
    </row>
    <row r="301" spans="1:11" s="263" customFormat="1" ht="13.2">
      <c r="A301" s="261">
        <f>C214</f>
        <v>9.4499999999999993</v>
      </c>
      <c r="B301" s="261">
        <f>D214</f>
        <v>9.6</v>
      </c>
      <c r="C301" s="262">
        <f>A301+B301</f>
        <v>19.049999999999997</v>
      </c>
      <c r="D301" s="261">
        <f>H214</f>
        <v>9.0500000000000007</v>
      </c>
      <c r="E301" s="261">
        <f>I214</f>
        <v>10.45</v>
      </c>
      <c r="F301" s="262">
        <f>D301+E301</f>
        <v>19.5</v>
      </c>
      <c r="G301" s="261">
        <f>B216</f>
        <v>9.25</v>
      </c>
      <c r="H301" s="261">
        <f>C216</f>
        <v>10.85</v>
      </c>
      <c r="I301" s="262">
        <f>G301+H301</f>
        <v>20.100000000000001</v>
      </c>
      <c r="J301" s="261">
        <f>G216</f>
        <v>9.25</v>
      </c>
      <c r="K301" s="261">
        <f>H216</f>
        <v>10.7</v>
      </c>
    </row>
    <row r="302" spans="1:11" s="263" customFormat="1" ht="3" customHeight="1">
      <c r="A302" s="357"/>
      <c r="B302" s="357"/>
      <c r="C302" s="357"/>
      <c r="D302" s="357"/>
      <c r="E302" s="357"/>
      <c r="F302" s="357"/>
      <c r="G302" s="357"/>
      <c r="H302" s="357"/>
      <c r="I302" s="357"/>
      <c r="J302" s="357"/>
      <c r="K302" s="357"/>
    </row>
    <row r="303" spans="1:11" s="263" customFormat="1" ht="13.2">
      <c r="A303" s="262">
        <f>J301+K301</f>
        <v>19.95</v>
      </c>
      <c r="B303" s="261">
        <f>A218</f>
        <v>20.100000000000001</v>
      </c>
      <c r="C303" s="261">
        <f>B218</f>
        <v>20.25</v>
      </c>
      <c r="D303" s="262">
        <f>B303+C303</f>
        <v>40.35</v>
      </c>
      <c r="E303" s="261">
        <f>F218</f>
        <v>10.4</v>
      </c>
      <c r="F303" s="261">
        <f>G218</f>
        <v>10.1</v>
      </c>
      <c r="G303" s="262">
        <f>E303+F303</f>
        <v>20.5</v>
      </c>
      <c r="H303" s="261">
        <f>K218</f>
        <v>13.75</v>
      </c>
      <c r="I303" s="261">
        <f>A220</f>
        <v>14.35</v>
      </c>
      <c r="J303" s="262">
        <f>H303+I303</f>
        <v>28.1</v>
      </c>
      <c r="K303" s="261">
        <f>E220</f>
        <v>6.1</v>
      </c>
    </row>
    <row r="304" spans="1:11" s="263" customFormat="1" ht="3" customHeight="1">
      <c r="A304" s="357"/>
      <c r="B304" s="357"/>
      <c r="C304" s="357"/>
      <c r="D304" s="357"/>
      <c r="E304" s="357"/>
      <c r="F304" s="357"/>
      <c r="G304" s="357"/>
      <c r="H304" s="357"/>
      <c r="I304" s="357"/>
      <c r="J304" s="357"/>
      <c r="K304" s="357"/>
    </row>
    <row r="305" spans="1:11" s="263" customFormat="1" ht="13.2">
      <c r="A305" s="261">
        <f>F220</f>
        <v>6.85</v>
      </c>
      <c r="B305" s="262">
        <f>K303+A305</f>
        <v>12.95</v>
      </c>
      <c r="C305" s="261">
        <f>J220</f>
        <v>11</v>
      </c>
      <c r="D305" s="261">
        <f>K220</f>
        <v>12.3</v>
      </c>
      <c r="E305" s="262">
        <f>C305+D305</f>
        <v>23.3</v>
      </c>
      <c r="F305" s="261">
        <f>D222</f>
        <v>9.8000000000000007</v>
      </c>
      <c r="G305" s="261">
        <f>E222</f>
        <v>11</v>
      </c>
      <c r="H305" s="262">
        <f>F305+G305</f>
        <v>20.8</v>
      </c>
      <c r="I305" s="261">
        <f>I222</f>
        <v>9.75</v>
      </c>
      <c r="J305" s="261">
        <f>J222</f>
        <v>10.5</v>
      </c>
      <c r="K305" s="262">
        <f>I305+J305</f>
        <v>20.25</v>
      </c>
    </row>
    <row r="306" spans="1:11" s="263" customFormat="1" ht="3" customHeight="1">
      <c r="A306" s="357"/>
      <c r="B306" s="357"/>
      <c r="C306" s="357"/>
      <c r="D306" s="357"/>
      <c r="E306" s="357"/>
      <c r="F306" s="357"/>
      <c r="G306" s="357"/>
      <c r="H306" s="357"/>
      <c r="I306" s="357"/>
      <c r="J306" s="357"/>
      <c r="K306" s="357"/>
    </row>
    <row r="307" spans="1:11" s="263" customFormat="1" ht="13.2">
      <c r="A307" s="261">
        <f>C224</f>
        <v>9.3000000000000007</v>
      </c>
      <c r="B307" s="261">
        <f>D224</f>
        <v>10.6</v>
      </c>
      <c r="C307" s="262">
        <f>A307+B307</f>
        <v>19.899999999999999</v>
      </c>
      <c r="D307" s="261">
        <f>H224</f>
        <v>6.85</v>
      </c>
      <c r="E307" s="261">
        <f>I224</f>
        <v>7.9</v>
      </c>
      <c r="F307" s="262">
        <f>D307+E307</f>
        <v>14.75</v>
      </c>
      <c r="G307" s="261">
        <f>B226</f>
        <v>9.75</v>
      </c>
      <c r="H307" s="261">
        <f>C226</f>
        <v>10.3</v>
      </c>
      <c r="I307" s="262">
        <f>G307+H307</f>
        <v>20.05</v>
      </c>
      <c r="J307" s="261">
        <f>G226</f>
        <v>69.900000000000006</v>
      </c>
      <c r="K307" s="261">
        <f>H226</f>
        <v>70.7</v>
      </c>
    </row>
    <row r="308" spans="1:11" s="263" customFormat="1" ht="3" customHeight="1">
      <c r="A308" s="357"/>
      <c r="B308" s="357"/>
      <c r="C308" s="357"/>
      <c r="D308" s="357"/>
      <c r="E308" s="357"/>
      <c r="F308" s="357"/>
      <c r="G308" s="357"/>
      <c r="H308" s="357"/>
      <c r="I308" s="357"/>
      <c r="J308" s="357"/>
      <c r="K308" s="357"/>
    </row>
    <row r="309" spans="1:11" s="263" customFormat="1" ht="13.2">
      <c r="A309" s="262">
        <f>J307+K307</f>
        <v>140.60000000000002</v>
      </c>
      <c r="B309" s="242"/>
      <c r="C309" s="242"/>
      <c r="D309" s="242"/>
      <c r="E309" s="242"/>
      <c r="F309" s="242"/>
      <c r="G309" s="242"/>
      <c r="H309" s="242"/>
      <c r="I309" s="242"/>
      <c r="J309" s="242"/>
      <c r="K309" s="242"/>
    </row>
    <row r="310" spans="1:11" s="219" customFormat="1" ht="13.2">
      <c r="B310" s="248"/>
      <c r="C310" s="248"/>
      <c r="D310" s="248"/>
      <c r="E310" s="248"/>
      <c r="F310" s="248"/>
      <c r="G310" s="248"/>
      <c r="H310" s="248"/>
      <c r="I310" s="248"/>
      <c r="J310" s="248"/>
      <c r="K310" s="248"/>
    </row>
    <row r="311" spans="1:11" s="37" customFormat="1" ht="13.2">
      <c r="A311" s="343" t="s">
        <v>249</v>
      </c>
      <c r="B311" s="344"/>
      <c r="C311" s="344"/>
      <c r="D311" s="344"/>
      <c r="E311" s="344"/>
      <c r="F311" s="344"/>
      <c r="G311" s="344"/>
      <c r="H311" s="344"/>
      <c r="I311" s="344"/>
      <c r="J311" s="344"/>
      <c r="K311" s="345"/>
    </row>
    <row r="312" spans="1:11" s="50" customFormat="1" ht="13.2"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</row>
    <row r="313" spans="1:11" s="50" customFormat="1" ht="13.2">
      <c r="A313" s="46">
        <f>C231</f>
        <v>60.45</v>
      </c>
      <c r="B313" s="46">
        <f>D231</f>
        <v>62.15</v>
      </c>
      <c r="C313" s="228">
        <f>A313+B313</f>
        <v>122.6</v>
      </c>
      <c r="D313" s="46">
        <f>H231</f>
        <v>30.9</v>
      </c>
      <c r="E313" s="46">
        <f>I231</f>
        <v>31.35</v>
      </c>
      <c r="F313" s="228">
        <f>D313+E313</f>
        <v>62.25</v>
      </c>
      <c r="G313" s="46">
        <f>B233</f>
        <v>20.9</v>
      </c>
      <c r="H313" s="46">
        <f>C233</f>
        <v>19.149999999999999</v>
      </c>
      <c r="I313" s="228">
        <f>G313+H313</f>
        <v>40.049999999999997</v>
      </c>
      <c r="J313" s="46">
        <f>G233</f>
        <v>21.85</v>
      </c>
      <c r="K313" s="46">
        <f>H233</f>
        <v>20.5</v>
      </c>
    </row>
    <row r="314" spans="1:11" s="50" customFormat="1" ht="3" customHeight="1">
      <c r="A314" s="356"/>
      <c r="B314" s="356"/>
      <c r="C314" s="356"/>
      <c r="D314" s="356"/>
      <c r="E314" s="356"/>
      <c r="F314" s="356"/>
      <c r="G314" s="356"/>
      <c r="H314" s="356"/>
      <c r="I314" s="356"/>
      <c r="J314" s="356"/>
      <c r="K314" s="356"/>
    </row>
    <row r="315" spans="1:11" s="50" customFormat="1" ht="13.2">
      <c r="A315" s="228">
        <f>J313+K313</f>
        <v>42.35</v>
      </c>
      <c r="B315" s="46">
        <f>A235</f>
        <v>10.4</v>
      </c>
      <c r="C315" s="46">
        <f>B235</f>
        <v>10.4</v>
      </c>
      <c r="D315" s="228">
        <f>B315+C315</f>
        <v>20.8</v>
      </c>
      <c r="E315" s="46">
        <f>F235</f>
        <v>10.75</v>
      </c>
      <c r="F315" s="46">
        <f>G235</f>
        <v>10.651999999999999</v>
      </c>
      <c r="G315" s="228">
        <f>E315+F315</f>
        <v>21.402000000000001</v>
      </c>
      <c r="H315" s="46">
        <f>K235</f>
        <v>30.95</v>
      </c>
      <c r="I315" s="46">
        <f>A237</f>
        <v>30.35</v>
      </c>
      <c r="J315" s="228">
        <f>H315+I315</f>
        <v>61.3</v>
      </c>
      <c r="K315" s="46">
        <f>E237</f>
        <v>11.25</v>
      </c>
    </row>
    <row r="316" spans="1:11" s="50" customFormat="1" ht="3" customHeight="1">
      <c r="A316" s="356"/>
      <c r="B316" s="356"/>
      <c r="C316" s="356"/>
      <c r="D316" s="356"/>
      <c r="E316" s="356"/>
      <c r="F316" s="356"/>
      <c r="G316" s="356"/>
      <c r="H316" s="356"/>
      <c r="I316" s="356"/>
      <c r="J316" s="356"/>
      <c r="K316" s="356"/>
    </row>
    <row r="317" spans="1:11" s="50" customFormat="1" ht="52.8">
      <c r="A317" s="46">
        <f>F237</f>
        <v>10</v>
      </c>
      <c r="B317" s="228">
        <f>K315+A317</f>
        <v>21.25</v>
      </c>
      <c r="C317" s="46">
        <f>J237</f>
        <v>37.5</v>
      </c>
      <c r="D317" s="46">
        <f>K237</f>
        <v>36.5</v>
      </c>
      <c r="E317" s="228">
        <f>C317+D317</f>
        <v>74</v>
      </c>
      <c r="F317" s="46">
        <f>D239</f>
        <v>9.25</v>
      </c>
      <c r="G317" s="46">
        <f>E239</f>
        <v>9.25</v>
      </c>
      <c r="H317" s="228">
        <f>F317+G317</f>
        <v>18.5</v>
      </c>
      <c r="I317" s="289">
        <f>12.6+9.1+11.05</f>
        <v>32.75</v>
      </c>
      <c r="J317" s="289" t="s">
        <v>197</v>
      </c>
      <c r="K317" s="46">
        <v>3.7</v>
      </c>
    </row>
    <row r="318" spans="1:11" s="50" customFormat="1" ht="3" customHeight="1">
      <c r="A318" s="356"/>
      <c r="B318" s="356"/>
      <c r="C318" s="356"/>
      <c r="D318" s="356"/>
      <c r="E318" s="356"/>
      <c r="F318" s="356"/>
      <c r="G318" s="356"/>
      <c r="H318" s="356"/>
      <c r="I318" s="356"/>
      <c r="J318" s="356"/>
      <c r="K318" s="356"/>
    </row>
    <row r="319" spans="1:11" s="50" customFormat="1" ht="13.2">
      <c r="A319" s="46">
        <v>3.85</v>
      </c>
      <c r="B319" s="228">
        <f>K317+A319</f>
        <v>7.5500000000000007</v>
      </c>
      <c r="C319" s="46">
        <v>2.8</v>
      </c>
      <c r="D319" s="46">
        <v>3.4</v>
      </c>
      <c r="E319" s="228">
        <f>C319+D319</f>
        <v>6.1999999999999993</v>
      </c>
      <c r="F319" s="46">
        <v>69.2</v>
      </c>
      <c r="G319" s="46">
        <v>69.2</v>
      </c>
      <c r="H319" s="228">
        <f>F319+G319</f>
        <v>138.4</v>
      </c>
      <c r="I319" s="46">
        <v>34.799999999999997</v>
      </c>
      <c r="J319" s="46">
        <v>30.2</v>
      </c>
      <c r="K319" s="228">
        <f>I319+J319</f>
        <v>65</v>
      </c>
    </row>
    <row r="320" spans="1:11" s="50" customFormat="1" ht="3" customHeight="1">
      <c r="A320" s="356"/>
      <c r="B320" s="356"/>
      <c r="C320" s="356"/>
      <c r="D320" s="356"/>
      <c r="E320" s="356"/>
      <c r="F320" s="356"/>
      <c r="G320" s="356"/>
      <c r="H320" s="356"/>
      <c r="I320" s="356"/>
      <c r="J320" s="356"/>
      <c r="K320" s="356"/>
    </row>
    <row r="321" spans="1:11" s="50" customFormat="1" ht="26.4">
      <c r="A321" s="46" t="s">
        <v>242</v>
      </c>
      <c r="B321" s="228">
        <v>3.75</v>
      </c>
      <c r="C321" s="46" t="s">
        <v>243</v>
      </c>
      <c r="D321" s="228">
        <v>5</v>
      </c>
      <c r="H321" s="179"/>
      <c r="I321" s="179"/>
      <c r="J321" s="179"/>
      <c r="K321" s="179"/>
    </row>
    <row r="322" spans="1:11" s="37" customFormat="1" ht="31.2" customHeight="1">
      <c r="A322" s="90"/>
      <c r="B322" s="119"/>
      <c r="C322" s="119"/>
      <c r="D322" s="119"/>
      <c r="E322" s="119"/>
      <c r="F322" s="51"/>
      <c r="G322" s="51"/>
      <c r="H322" s="333" t="s">
        <v>100</v>
      </c>
      <c r="I322" s="333"/>
      <c r="J322" s="268">
        <f>A253+E253+H253+K253+B255+D255+C260+F260+I260+A262+D262+G262+J262+B264+E264+G264+C270+F270+I270+A272+D272+G272+J272+B274+C279+F279+I279+A281+D281+G281+J281+A283++C288+F288+I288+A290+D290+G290+J290+B292+E292+H292+K292+C294+F294+I294+A296+D296+F296+C301+F301+I301+A303+D303+G303+J303+B305+E305+H305+K305+C307+F307+I307+A309+C313+F313+I313+A315+D315+G315+J315+B317+E317+H317+I317+B319+E319+H319+K319+B321+D321</f>
        <v>2945.9020000000005</v>
      </c>
      <c r="K322" s="269" t="s">
        <v>25</v>
      </c>
    </row>
    <row r="323" spans="1:11" s="50" customFormat="1" ht="13.2">
      <c r="A323" s="91"/>
      <c r="B323" s="225"/>
      <c r="C323" s="225"/>
      <c r="D323" s="225"/>
      <c r="E323" s="225"/>
      <c r="F323" s="51"/>
      <c r="G323" s="51"/>
      <c r="H323" s="51"/>
      <c r="I323" s="51"/>
      <c r="J323" s="51"/>
      <c r="K323" s="226"/>
    </row>
    <row r="324" spans="1:11" s="37" customFormat="1" ht="13.2">
      <c r="A324" s="47"/>
      <c r="B324" s="48"/>
      <c r="C324" s="48"/>
      <c r="D324" s="48"/>
      <c r="E324" s="48"/>
      <c r="F324" s="48"/>
      <c r="G324" s="48"/>
      <c r="H324" s="48"/>
      <c r="I324" s="48"/>
      <c r="J324" s="48"/>
      <c r="K324" s="49"/>
    </row>
    <row r="325" spans="1:11" s="37" customFormat="1" ht="30" customHeight="1">
      <c r="A325" s="164" t="str">
        <f>'Planilha Orcamentária'!A27</f>
        <v>4.2</v>
      </c>
      <c r="B325" s="360" t="str">
        <f>'Planilha Orcamentária'!C27</f>
        <v>SARJETA DE CONCRETO URBANO (SCU), TIPO 1, COM FCK 15 MPA, LARGURA DE 30CM COM INCLINAÇÃO DE 3%, ESP. 10CM, PADRÃO DEER-MG, EXCLUSIVE MEIO-FIO, INCLUSIVE ESCAVAÇÃO, APILOAMENTO E TRANSPORTE COM RETIRADA DO MATERIAL ESCAVADO (EM CAÇAMBA)</v>
      </c>
      <c r="C325" s="360"/>
      <c r="D325" s="360"/>
      <c r="E325" s="360"/>
      <c r="F325" s="360"/>
      <c r="G325" s="360"/>
      <c r="H325" s="360"/>
      <c r="I325" s="360"/>
      <c r="J325" s="360"/>
      <c r="K325" s="361"/>
    </row>
    <row r="326" spans="1:11" s="37" customFormat="1" ht="13.2">
      <c r="A326" s="38"/>
      <c r="B326" s="39"/>
      <c r="C326" s="40"/>
      <c r="D326" s="95"/>
      <c r="E326" s="95"/>
      <c r="F326" s="95"/>
      <c r="G326" s="44"/>
      <c r="H326" s="95"/>
      <c r="I326" s="95"/>
      <c r="J326" s="44"/>
      <c r="K326" s="42"/>
    </row>
    <row r="327" spans="1:11" s="37" customFormat="1" ht="41.25" customHeight="1">
      <c r="A327" s="350" t="s">
        <v>182</v>
      </c>
      <c r="B327" s="351"/>
      <c r="C327" s="96">
        <f>J322-(B255+D255+G264+A283+F296+B321+D321)</f>
        <v>2895.1520000000005</v>
      </c>
      <c r="D327" s="98" t="s">
        <v>25</v>
      </c>
      <c r="E327" s="225"/>
      <c r="F327" s="48"/>
      <c r="G327" s="48"/>
      <c r="H327" s="48"/>
      <c r="I327" s="48"/>
      <c r="J327" s="48"/>
      <c r="K327" s="49"/>
    </row>
    <row r="328" spans="1:11" s="37" customFormat="1" ht="13.2">
      <c r="A328" s="38"/>
      <c r="B328" s="39"/>
      <c r="C328" s="40"/>
      <c r="D328" s="95"/>
      <c r="E328" s="95"/>
      <c r="F328" s="95"/>
      <c r="G328" s="44"/>
      <c r="H328" s="95"/>
      <c r="I328" s="95"/>
      <c r="J328" s="44"/>
      <c r="K328" s="42"/>
    </row>
    <row r="329" spans="1:11" s="37" customFormat="1" ht="15" customHeight="1">
      <c r="A329" s="104" t="str">
        <f>'Planilha Orcamentária'!A29</f>
        <v>5.0</v>
      </c>
      <c r="B329" s="358" t="str">
        <f>'Planilha Orcamentária'!C29</f>
        <v xml:space="preserve">PLACA DE SINALIZAÇÃO </v>
      </c>
      <c r="C329" s="358"/>
      <c r="D329" s="358"/>
      <c r="E329" s="358"/>
      <c r="F329" s="358"/>
      <c r="G329" s="358"/>
      <c r="H329" s="358"/>
      <c r="I329" s="358"/>
      <c r="J329" s="358"/>
      <c r="K329" s="359"/>
    </row>
    <row r="330" spans="1:11" s="37" customFormat="1" ht="13.2">
      <c r="A330" s="38"/>
      <c r="B330" s="39"/>
      <c r="C330" s="40"/>
      <c r="D330" s="95"/>
      <c r="E330" s="95"/>
      <c r="F330" s="95"/>
      <c r="G330" s="44"/>
      <c r="H330" s="95"/>
      <c r="I330" s="95"/>
      <c r="J330" s="44"/>
      <c r="K330" s="42"/>
    </row>
    <row r="331" spans="1:11" s="37" customFormat="1" ht="33" customHeight="1">
      <c r="A331" s="164" t="str">
        <f>'Planilha Orcamentária'!A30</f>
        <v>5.1</v>
      </c>
      <c r="B331" s="360" t="str">
        <f>'Planilha Orcamentária'!C30</f>
        <v>PLACA DE AÇO CARBONO COM PELÍCULA REFLETIVA GRAU TÉCNICO TIPO I DA ABNT - PLACA CIRCULAR (EXECUÇÃO, INCLUINDO FORNECIMENTO E TRANSPORTE DE TODOS OS MATERIAIS, INCLUSIVE POSTE DE SUSTENTAÇÃO)</v>
      </c>
      <c r="C331" s="360"/>
      <c r="D331" s="360"/>
      <c r="E331" s="360"/>
      <c r="F331" s="360"/>
      <c r="G331" s="360"/>
      <c r="H331" s="360"/>
      <c r="I331" s="360"/>
      <c r="J331" s="360"/>
      <c r="K331" s="361"/>
    </row>
    <row r="332" spans="1:11" s="37" customFormat="1" ht="13.2">
      <c r="A332" s="47"/>
      <c r="B332" s="48"/>
      <c r="C332" s="48"/>
      <c r="D332" s="48"/>
      <c r="E332" s="48"/>
      <c r="F332" s="48"/>
      <c r="G332" s="48"/>
      <c r="H332" s="48"/>
      <c r="I332" s="48"/>
      <c r="J332" s="48"/>
      <c r="K332" s="49"/>
    </row>
    <row r="333" spans="1:11" s="37" customFormat="1" ht="41.4" customHeight="1">
      <c r="A333" s="354" t="s">
        <v>167</v>
      </c>
      <c r="B333" s="353"/>
      <c r="C333" s="352" t="s">
        <v>178</v>
      </c>
      <c r="D333" s="353"/>
      <c r="E333" s="354" t="s">
        <v>161</v>
      </c>
      <c r="F333" s="353"/>
      <c r="G333" s="362" t="s">
        <v>162</v>
      </c>
      <c r="H333" s="362" t="s">
        <v>163</v>
      </c>
      <c r="K333" s="49"/>
    </row>
    <row r="334" spans="1:11" s="37" customFormat="1" ht="13.2">
      <c r="A334" s="221" t="s">
        <v>164</v>
      </c>
      <c r="B334" s="221" t="s">
        <v>165</v>
      </c>
      <c r="C334" s="220" t="s">
        <v>164</v>
      </c>
      <c r="D334" s="221" t="s">
        <v>165</v>
      </c>
      <c r="E334" s="221" t="s">
        <v>166</v>
      </c>
      <c r="F334" s="222" t="s">
        <v>166</v>
      </c>
      <c r="G334" s="363"/>
      <c r="H334" s="363"/>
      <c r="K334" s="49"/>
    </row>
    <row r="335" spans="1:11" s="37" customFormat="1" ht="13.2">
      <c r="A335" s="235">
        <v>1</v>
      </c>
      <c r="B335" s="235" t="s">
        <v>176</v>
      </c>
      <c r="C335" s="234">
        <v>2</v>
      </c>
      <c r="D335" s="235" t="s">
        <v>176</v>
      </c>
      <c r="E335" s="236">
        <v>0.5</v>
      </c>
      <c r="F335" s="236">
        <v>0.5</v>
      </c>
      <c r="G335" s="235">
        <f>A335+C335</f>
        <v>3</v>
      </c>
      <c r="H335" s="366">
        <f>((E335/2)*(F335/2)*3.14*G335)+((E336/2)*(F336/2)*3.14*G336)+((E337/2)*(F337/2)*3.14*G337)+((E338/2)*(F338/2)*3.14*G338)+((E339/2)*(F339/2)*3.14*G339)+((E341/2)*(F341/2)*3.14*G341)+((E340/2)*(F340/2)*3.14*G340)</f>
        <v>1.37375</v>
      </c>
      <c r="K335" s="49"/>
    </row>
    <row r="336" spans="1:11" s="37" customFormat="1" ht="13.2">
      <c r="A336" s="255">
        <v>1</v>
      </c>
      <c r="B336" s="235" t="s">
        <v>177</v>
      </c>
      <c r="C336" s="256">
        <v>0</v>
      </c>
      <c r="D336" s="235" t="s">
        <v>177</v>
      </c>
      <c r="E336" s="257">
        <v>0.5</v>
      </c>
      <c r="F336" s="257">
        <v>0.5</v>
      </c>
      <c r="G336" s="255">
        <f t="shared" ref="G336:G341" si="0">A336+C336</f>
        <v>1</v>
      </c>
      <c r="H336" s="366"/>
      <c r="K336" s="49"/>
    </row>
    <row r="337" spans="1:11" s="37" customFormat="1" ht="13.2">
      <c r="A337" s="255">
        <v>0</v>
      </c>
      <c r="B337" s="235" t="s">
        <v>183</v>
      </c>
      <c r="C337" s="256">
        <v>0</v>
      </c>
      <c r="D337" s="235" t="s">
        <v>183</v>
      </c>
      <c r="E337" s="257">
        <v>0.5</v>
      </c>
      <c r="F337" s="257">
        <v>0.5</v>
      </c>
      <c r="G337" s="255">
        <f t="shared" si="0"/>
        <v>0</v>
      </c>
      <c r="H337" s="366"/>
      <c r="K337" s="49"/>
    </row>
    <row r="338" spans="1:11" s="37" customFormat="1" ht="13.2">
      <c r="A338" s="255">
        <v>1</v>
      </c>
      <c r="B338" s="235" t="s">
        <v>184</v>
      </c>
      <c r="C338" s="256">
        <v>0</v>
      </c>
      <c r="D338" s="235" t="s">
        <v>184</v>
      </c>
      <c r="E338" s="257">
        <v>0.5</v>
      </c>
      <c r="F338" s="257">
        <v>0.5</v>
      </c>
      <c r="G338" s="255">
        <f t="shared" si="0"/>
        <v>1</v>
      </c>
      <c r="H338" s="366"/>
      <c r="K338" s="49"/>
    </row>
    <row r="339" spans="1:11" s="37" customFormat="1" ht="13.2">
      <c r="A339" s="255">
        <v>1</v>
      </c>
      <c r="B339" s="235" t="s">
        <v>185</v>
      </c>
      <c r="C339" s="256">
        <v>0</v>
      </c>
      <c r="D339" s="235" t="s">
        <v>185</v>
      </c>
      <c r="E339" s="257">
        <v>0.5</v>
      </c>
      <c r="F339" s="257">
        <v>0.5</v>
      </c>
      <c r="G339" s="255">
        <f t="shared" si="0"/>
        <v>1</v>
      </c>
      <c r="H339" s="366"/>
      <c r="K339" s="49"/>
    </row>
    <row r="340" spans="1:11" s="260" customFormat="1" ht="13.2">
      <c r="A340" s="235">
        <v>0</v>
      </c>
      <c r="B340" s="235" t="s">
        <v>186</v>
      </c>
      <c r="C340" s="234">
        <v>0</v>
      </c>
      <c r="D340" s="235" t="s">
        <v>186</v>
      </c>
      <c r="E340" s="236">
        <v>0.5</v>
      </c>
      <c r="F340" s="236">
        <v>0.5</v>
      </c>
      <c r="G340" s="235">
        <f t="shared" ref="G340" si="1">A340+C340</f>
        <v>0</v>
      </c>
      <c r="H340" s="366"/>
      <c r="K340" s="264"/>
    </row>
    <row r="341" spans="1:11" s="260" customFormat="1" ht="13.2">
      <c r="A341" s="235">
        <v>1</v>
      </c>
      <c r="B341" s="235" t="s">
        <v>250</v>
      </c>
      <c r="C341" s="234">
        <v>0</v>
      </c>
      <c r="D341" s="235" t="s">
        <v>250</v>
      </c>
      <c r="E341" s="236">
        <v>0.5</v>
      </c>
      <c r="F341" s="236">
        <v>0.5</v>
      </c>
      <c r="G341" s="235">
        <f t="shared" si="0"/>
        <v>1</v>
      </c>
      <c r="H341" s="366"/>
      <c r="K341" s="264"/>
    </row>
    <row r="342" spans="1:11" s="37" customFormat="1" ht="13.2">
      <c r="A342" s="243"/>
      <c r="B342" s="244"/>
      <c r="C342" s="244"/>
      <c r="D342" s="244"/>
      <c r="E342" s="245"/>
      <c r="F342" s="245"/>
      <c r="G342" s="244"/>
      <c r="H342" s="246"/>
      <c r="K342" s="49"/>
    </row>
    <row r="343" spans="1:11" s="37" customFormat="1" ht="35.4" customHeight="1">
      <c r="A343" s="164" t="str">
        <f>'Planilha Orcamentária'!A31</f>
        <v>5.2</v>
      </c>
      <c r="B343" s="360" t="str">
        <f>'Planilha Orcamentária'!C31</f>
        <v>PLACA DE AÇO CARBONO COM PELÍCULA REFLETIVA GRAU TÉCNICO TIPO I DA ABNT - PLACA OCTOGONAL (EXECUÇÃO, INCLUINDO FORNECIMENTO E TRANSPORTE DE TODOS OS MATERIAIS, INCLUSIVE POSTE DE SUSTENTAÇÃO)</v>
      </c>
      <c r="C343" s="360"/>
      <c r="D343" s="360"/>
      <c r="E343" s="360"/>
      <c r="F343" s="360"/>
      <c r="G343" s="360"/>
      <c r="H343" s="360"/>
      <c r="I343" s="360"/>
      <c r="J343" s="360"/>
      <c r="K343" s="361"/>
    </row>
    <row r="344" spans="1:11" s="37" customFormat="1" ht="13.2">
      <c r="A344" s="47"/>
      <c r="B344" s="48"/>
      <c r="C344" s="48"/>
      <c r="D344" s="48"/>
      <c r="E344" s="48"/>
      <c r="F344" s="48"/>
      <c r="G344" s="48"/>
      <c r="H344" s="48"/>
      <c r="I344" s="48"/>
      <c r="J344" s="48"/>
      <c r="K344" s="49"/>
    </row>
    <row r="345" spans="1:11" s="37" customFormat="1" ht="45.6" customHeight="1">
      <c r="A345" s="354" t="s">
        <v>168</v>
      </c>
      <c r="B345" s="353"/>
      <c r="C345" s="354" t="s">
        <v>161</v>
      </c>
      <c r="D345" s="353"/>
      <c r="E345" s="362" t="s">
        <v>162</v>
      </c>
      <c r="F345" s="362" t="s">
        <v>163</v>
      </c>
      <c r="G345" s="48"/>
      <c r="H345" s="48"/>
      <c r="I345" s="48"/>
      <c r="J345" s="48"/>
      <c r="K345" s="49"/>
    </row>
    <row r="346" spans="1:11" s="37" customFormat="1" ht="13.2">
      <c r="A346" s="221" t="s">
        <v>164</v>
      </c>
      <c r="B346" s="221" t="s">
        <v>165</v>
      </c>
      <c r="C346" s="221" t="s">
        <v>166</v>
      </c>
      <c r="D346" s="222" t="s">
        <v>166</v>
      </c>
      <c r="E346" s="363"/>
      <c r="F346" s="363"/>
      <c r="G346" s="48"/>
      <c r="H346" s="48"/>
      <c r="I346" s="48"/>
      <c r="J346" s="48"/>
      <c r="K346" s="49"/>
    </row>
    <row r="347" spans="1:11" s="37" customFormat="1" ht="13.2">
      <c r="A347" s="235">
        <v>1</v>
      </c>
      <c r="B347" s="235" t="s">
        <v>176</v>
      </c>
      <c r="C347" s="236">
        <v>0.25</v>
      </c>
      <c r="D347" s="236">
        <v>0.25</v>
      </c>
      <c r="E347" s="235">
        <f t="shared" ref="E347:E352" si="2">A347</f>
        <v>1</v>
      </c>
      <c r="F347" s="364">
        <f>0.3018*E347</f>
        <v>0.30180000000000001</v>
      </c>
      <c r="G347" s="48"/>
      <c r="H347" s="48"/>
      <c r="I347" s="48"/>
      <c r="J347" s="48"/>
      <c r="K347" s="49"/>
    </row>
    <row r="348" spans="1:11" s="37" customFormat="1" ht="13.2">
      <c r="A348" s="255">
        <v>0</v>
      </c>
      <c r="B348" s="235" t="s">
        <v>177</v>
      </c>
      <c r="C348" s="257">
        <v>0.25</v>
      </c>
      <c r="D348" s="257">
        <v>0.25</v>
      </c>
      <c r="E348" s="255">
        <f t="shared" si="2"/>
        <v>0</v>
      </c>
      <c r="F348" s="365"/>
      <c r="G348" s="48"/>
      <c r="H348" s="48"/>
      <c r="I348" s="48"/>
      <c r="J348" s="48"/>
      <c r="K348" s="49"/>
    </row>
    <row r="349" spans="1:11" s="37" customFormat="1" ht="13.2">
      <c r="A349" s="255">
        <v>0</v>
      </c>
      <c r="B349" s="235" t="s">
        <v>183</v>
      </c>
      <c r="C349" s="257">
        <v>0.25</v>
      </c>
      <c r="D349" s="257">
        <v>0.25</v>
      </c>
      <c r="E349" s="255">
        <f t="shared" si="2"/>
        <v>0</v>
      </c>
      <c r="F349" s="365"/>
      <c r="G349" s="48"/>
      <c r="H349" s="48"/>
      <c r="I349" s="48"/>
      <c r="J349" s="48"/>
      <c r="K349" s="49"/>
    </row>
    <row r="350" spans="1:11" s="37" customFormat="1" ht="13.2">
      <c r="A350" s="255">
        <v>0</v>
      </c>
      <c r="B350" s="235" t="s">
        <v>184</v>
      </c>
      <c r="C350" s="257">
        <v>0.25</v>
      </c>
      <c r="D350" s="257">
        <v>0.25</v>
      </c>
      <c r="E350" s="255">
        <f t="shared" si="2"/>
        <v>0</v>
      </c>
      <c r="F350" s="365"/>
      <c r="G350" s="48"/>
      <c r="H350" s="48"/>
      <c r="I350" s="48"/>
      <c r="J350" s="48"/>
      <c r="K350" s="49"/>
    </row>
    <row r="351" spans="1:11" s="37" customFormat="1" ht="13.2">
      <c r="A351" s="255">
        <v>0</v>
      </c>
      <c r="B351" s="235" t="s">
        <v>185</v>
      </c>
      <c r="C351" s="257">
        <v>0.25</v>
      </c>
      <c r="D351" s="257">
        <v>0.25</v>
      </c>
      <c r="E351" s="255">
        <f t="shared" si="2"/>
        <v>0</v>
      </c>
      <c r="F351" s="365"/>
      <c r="G351" s="48"/>
      <c r="H351" s="48"/>
      <c r="I351" s="48"/>
      <c r="J351" s="48"/>
      <c r="K351" s="49"/>
    </row>
    <row r="352" spans="1:11" s="260" customFormat="1" ht="13.2">
      <c r="A352" s="235">
        <v>0</v>
      </c>
      <c r="B352" s="235" t="s">
        <v>186</v>
      </c>
      <c r="C352" s="236">
        <v>0.25</v>
      </c>
      <c r="D352" s="236">
        <v>0.25</v>
      </c>
      <c r="E352" s="235">
        <f t="shared" si="2"/>
        <v>0</v>
      </c>
      <c r="F352" s="365"/>
      <c r="G352" s="265"/>
      <c r="H352" s="265"/>
      <c r="I352" s="265"/>
      <c r="J352" s="265"/>
      <c r="K352" s="264"/>
    </row>
    <row r="353" spans="1:11" s="260" customFormat="1" ht="13.2">
      <c r="A353" s="235">
        <v>0</v>
      </c>
      <c r="B353" s="235" t="s">
        <v>250</v>
      </c>
      <c r="C353" s="236">
        <v>0.25</v>
      </c>
      <c r="D353" s="236">
        <v>0.25</v>
      </c>
      <c r="E353" s="235">
        <f t="shared" ref="E353" si="3">A353</f>
        <v>0</v>
      </c>
      <c r="F353" s="365"/>
      <c r="G353" s="265"/>
      <c r="H353" s="265"/>
      <c r="I353" s="265"/>
      <c r="J353" s="265"/>
      <c r="K353" s="264"/>
    </row>
    <row r="354" spans="1:11" s="37" customFormat="1" ht="13.2">
      <c r="A354" s="47"/>
      <c r="B354" s="48"/>
      <c r="C354" s="48"/>
      <c r="D354" s="48"/>
      <c r="E354" s="48"/>
      <c r="F354" s="48"/>
      <c r="G354" s="48"/>
      <c r="H354" s="48"/>
      <c r="I354" s="48"/>
      <c r="J354" s="48"/>
      <c r="K354" s="49"/>
    </row>
    <row r="355" spans="1:11" s="37" customFormat="1" ht="35.4" customHeight="1">
      <c r="A355" s="164" t="str">
        <f>'Planilha Orcamentária'!A32</f>
        <v>5.3</v>
      </c>
      <c r="B355" s="360" t="str">
        <f>'Planilha Orcamentária'!C32</f>
        <v>PLACA DE AÇO CARBONO COM PELÍCULA REFLETIVA GRAU TÉCNICO TIPO I DA ABNT - PLACA QUADRADA (EXECUÇÃO, INCLUINDO FORNECIMENTO E TRANSPORTE DE TODOS OS MATERIAIS, INCLUSIVE POSTE DE SUSTENTAÇÃO)</v>
      </c>
      <c r="C355" s="360"/>
      <c r="D355" s="360"/>
      <c r="E355" s="360"/>
      <c r="F355" s="360"/>
      <c r="G355" s="360"/>
      <c r="H355" s="360"/>
      <c r="I355" s="360"/>
      <c r="J355" s="360"/>
      <c r="K355" s="361"/>
    </row>
    <row r="356" spans="1:11" s="37" customFormat="1" ht="13.2">
      <c r="A356" s="47"/>
      <c r="B356" s="48"/>
      <c r="C356" s="48"/>
      <c r="D356" s="48"/>
      <c r="E356" s="48"/>
      <c r="F356" s="48"/>
      <c r="G356" s="48"/>
      <c r="H356" s="48"/>
      <c r="I356" s="48"/>
      <c r="J356" s="48"/>
      <c r="K356" s="49"/>
    </row>
    <row r="357" spans="1:11" s="223" customFormat="1" ht="46.5" customHeight="1">
      <c r="A357" s="346" t="s">
        <v>188</v>
      </c>
      <c r="B357" s="347"/>
      <c r="C357" s="346" t="s">
        <v>189</v>
      </c>
      <c r="D357" s="347"/>
      <c r="E357" s="346" t="s">
        <v>169</v>
      </c>
      <c r="F357" s="347"/>
      <c r="G357" s="346" t="s">
        <v>161</v>
      </c>
      <c r="H357" s="347"/>
      <c r="I357" s="348" t="s">
        <v>162</v>
      </c>
      <c r="J357" s="348" t="s">
        <v>163</v>
      </c>
      <c r="K357" s="239"/>
    </row>
    <row r="358" spans="1:11" s="223" customFormat="1" ht="16.2">
      <c r="A358" s="237" t="s">
        <v>164</v>
      </c>
      <c r="B358" s="237" t="s">
        <v>165</v>
      </c>
      <c r="C358" s="237" t="s">
        <v>164</v>
      </c>
      <c r="D358" s="237" t="s">
        <v>165</v>
      </c>
      <c r="E358" s="237" t="s">
        <v>164</v>
      </c>
      <c r="F358" s="237" t="s">
        <v>165</v>
      </c>
      <c r="G358" s="237" t="s">
        <v>166</v>
      </c>
      <c r="H358" s="238" t="s">
        <v>166</v>
      </c>
      <c r="I358" s="349"/>
      <c r="J358" s="349"/>
      <c r="K358" s="239"/>
    </row>
    <row r="359" spans="1:11" s="223" customFormat="1" ht="16.2">
      <c r="A359" s="235">
        <v>0</v>
      </c>
      <c r="B359" s="235" t="s">
        <v>176</v>
      </c>
      <c r="C359" s="235">
        <v>0</v>
      </c>
      <c r="D359" s="235" t="s">
        <v>176</v>
      </c>
      <c r="E359" s="235">
        <v>0</v>
      </c>
      <c r="F359" s="235" t="s">
        <v>176</v>
      </c>
      <c r="G359" s="236">
        <v>0.5</v>
      </c>
      <c r="H359" s="236">
        <v>0.5</v>
      </c>
      <c r="I359" s="235">
        <f>A359+C359+E359</f>
        <v>0</v>
      </c>
      <c r="J359" s="364">
        <f>(G359*H359*I359)+(G360*(H360*I360)+(G361*H361*I361)+(G362*H362*I362)+(G363*H363*I363)+(G365*H365*I365)+(G364*H364*I364))</f>
        <v>3</v>
      </c>
      <c r="K359" s="239"/>
    </row>
    <row r="360" spans="1:11" s="259" customFormat="1" ht="16.2">
      <c r="A360" s="255">
        <v>2</v>
      </c>
      <c r="B360" s="235" t="s">
        <v>177</v>
      </c>
      <c r="C360" s="255">
        <v>0</v>
      </c>
      <c r="D360" s="235" t="s">
        <v>177</v>
      </c>
      <c r="E360" s="255">
        <v>0</v>
      </c>
      <c r="F360" s="255" t="s">
        <v>183</v>
      </c>
      <c r="G360" s="257">
        <v>0.5</v>
      </c>
      <c r="H360" s="257">
        <v>0.5</v>
      </c>
      <c r="I360" s="255">
        <f t="shared" ref="I360:I365" si="4">A360+C360+E360</f>
        <v>2</v>
      </c>
      <c r="J360" s="365"/>
      <c r="K360" s="258"/>
    </row>
    <row r="361" spans="1:11" s="259" customFormat="1" ht="16.2">
      <c r="A361" s="255">
        <v>3</v>
      </c>
      <c r="B361" s="235" t="s">
        <v>183</v>
      </c>
      <c r="C361" s="255">
        <v>0</v>
      </c>
      <c r="D361" s="235" t="s">
        <v>183</v>
      </c>
      <c r="E361" s="255">
        <v>0</v>
      </c>
      <c r="F361" s="255" t="s">
        <v>184</v>
      </c>
      <c r="G361" s="257">
        <v>0.5</v>
      </c>
      <c r="H361" s="257">
        <v>0.5</v>
      </c>
      <c r="I361" s="255">
        <f t="shared" si="4"/>
        <v>3</v>
      </c>
      <c r="J361" s="365"/>
      <c r="K361" s="258"/>
    </row>
    <row r="362" spans="1:11" s="259" customFormat="1" ht="16.2">
      <c r="A362" s="255">
        <v>1</v>
      </c>
      <c r="B362" s="235" t="s">
        <v>184</v>
      </c>
      <c r="C362" s="255">
        <v>0</v>
      </c>
      <c r="D362" s="235" t="s">
        <v>184</v>
      </c>
      <c r="E362" s="255">
        <v>0</v>
      </c>
      <c r="F362" s="255" t="s">
        <v>185</v>
      </c>
      <c r="G362" s="257">
        <v>0.5</v>
      </c>
      <c r="H362" s="257">
        <v>0.5</v>
      </c>
      <c r="I362" s="255">
        <f t="shared" si="4"/>
        <v>1</v>
      </c>
      <c r="J362" s="365"/>
      <c r="K362" s="258"/>
    </row>
    <row r="363" spans="1:11" s="259" customFormat="1" ht="16.2">
      <c r="A363" s="255">
        <v>0</v>
      </c>
      <c r="B363" s="235" t="s">
        <v>185</v>
      </c>
      <c r="C363" s="255">
        <v>1</v>
      </c>
      <c r="D363" s="235" t="s">
        <v>185</v>
      </c>
      <c r="E363" s="255">
        <v>0</v>
      </c>
      <c r="F363" s="255" t="s">
        <v>186</v>
      </c>
      <c r="G363" s="257">
        <v>0.5</v>
      </c>
      <c r="H363" s="257">
        <v>0.5</v>
      </c>
      <c r="I363" s="255">
        <f t="shared" si="4"/>
        <v>1</v>
      </c>
      <c r="J363" s="365"/>
      <c r="K363" s="258"/>
    </row>
    <row r="364" spans="1:11" s="267" customFormat="1" ht="16.2">
      <c r="A364" s="235">
        <v>1</v>
      </c>
      <c r="B364" s="235" t="s">
        <v>186</v>
      </c>
      <c r="C364" s="235">
        <v>2</v>
      </c>
      <c r="D364" s="235" t="s">
        <v>186</v>
      </c>
      <c r="E364" s="235">
        <v>0</v>
      </c>
      <c r="F364" s="235" t="s">
        <v>187</v>
      </c>
      <c r="G364" s="236">
        <v>0.5</v>
      </c>
      <c r="H364" s="236">
        <v>0.5</v>
      </c>
      <c r="I364" s="235">
        <f t="shared" ref="I364" si="5">A364+C364+E364</f>
        <v>3</v>
      </c>
      <c r="J364" s="365"/>
      <c r="K364" s="266"/>
    </row>
    <row r="365" spans="1:11" s="267" customFormat="1" ht="16.2">
      <c r="A365" s="235">
        <v>0</v>
      </c>
      <c r="B365" s="235" t="s">
        <v>250</v>
      </c>
      <c r="C365" s="235">
        <v>1</v>
      </c>
      <c r="D365" s="235" t="s">
        <v>187</v>
      </c>
      <c r="E365" s="235">
        <v>1</v>
      </c>
      <c r="F365" s="235" t="s">
        <v>187</v>
      </c>
      <c r="G365" s="236">
        <v>0.5</v>
      </c>
      <c r="H365" s="236">
        <v>0.5</v>
      </c>
      <c r="I365" s="235">
        <f t="shared" si="4"/>
        <v>2</v>
      </c>
      <c r="J365" s="365"/>
      <c r="K365" s="266"/>
    </row>
    <row r="366" spans="1:11" s="37" customFormat="1" ht="13.2">
      <c r="A366" s="47"/>
      <c r="B366" s="48"/>
      <c r="C366" s="48"/>
      <c r="D366" s="48"/>
      <c r="E366" s="48"/>
      <c r="F366" s="48"/>
      <c r="G366" s="48"/>
      <c r="H366" s="48"/>
      <c r="I366" s="48"/>
      <c r="J366" s="48"/>
      <c r="K366" s="49"/>
    </row>
    <row r="367" spans="1:11" s="37" customFormat="1" ht="35.4" customHeight="1">
      <c r="A367" s="164" t="str">
        <f>'Planilha Orcamentária'!A33</f>
        <v>5.4</v>
      </c>
      <c r="B367" s="360" t="str">
        <f>'Planilha Orcamentária'!C33</f>
        <v>PLACA DE AÇO CARBONO COM PELÍCULA REFLETIVA ALTA INTENSIDADE PRISMÁTICA TIPO III DA ABNT - PLACA RETANGULAR (EXECUÇÃO, INCLUINDO FORNECIMENTO E TRANSPORTE DE TODOS OS MATERIAIS, INCLUSIVE POSTES DE SUSTENTAÇÃO)</v>
      </c>
      <c r="C367" s="360"/>
      <c r="D367" s="360"/>
      <c r="E367" s="360"/>
      <c r="F367" s="360"/>
      <c r="G367" s="360"/>
      <c r="H367" s="360"/>
      <c r="I367" s="360"/>
      <c r="J367" s="360"/>
      <c r="K367" s="361"/>
    </row>
    <row r="368" spans="1:11" s="37" customFormat="1" ht="13.2">
      <c r="A368" s="47"/>
      <c r="B368" s="48"/>
      <c r="C368" s="48"/>
      <c r="D368" s="48"/>
      <c r="E368" s="48"/>
      <c r="F368" s="48"/>
      <c r="G368" s="48"/>
      <c r="H368" s="48"/>
      <c r="I368" s="48"/>
      <c r="J368" s="48"/>
      <c r="K368" s="49"/>
    </row>
    <row r="369" spans="1:11" s="37" customFormat="1" ht="46.8" customHeight="1">
      <c r="A369" s="346" t="s">
        <v>170</v>
      </c>
      <c r="B369" s="347"/>
      <c r="C369" s="346" t="s">
        <v>161</v>
      </c>
      <c r="D369" s="347"/>
      <c r="E369" s="348" t="s">
        <v>162</v>
      </c>
      <c r="F369" s="348" t="s">
        <v>163</v>
      </c>
      <c r="G369" s="48"/>
      <c r="H369" s="48"/>
      <c r="I369" s="48"/>
      <c r="J369" s="48"/>
      <c r="K369" s="49"/>
    </row>
    <row r="370" spans="1:11" s="37" customFormat="1" ht="13.2">
      <c r="A370" s="237" t="s">
        <v>164</v>
      </c>
      <c r="B370" s="237" t="s">
        <v>165</v>
      </c>
      <c r="C370" s="237" t="s">
        <v>166</v>
      </c>
      <c r="D370" s="238" t="s">
        <v>171</v>
      </c>
      <c r="E370" s="349"/>
      <c r="F370" s="349"/>
      <c r="G370" s="48"/>
      <c r="H370" s="48"/>
      <c r="I370" s="48"/>
      <c r="J370" s="48"/>
      <c r="K370" s="49"/>
    </row>
    <row r="371" spans="1:11" s="37" customFormat="1" ht="13.2">
      <c r="A371" s="235">
        <v>1</v>
      </c>
      <c r="B371" s="235" t="s">
        <v>176</v>
      </c>
      <c r="C371" s="236">
        <v>0.41399999999999998</v>
      </c>
      <c r="D371" s="236">
        <v>2.89</v>
      </c>
      <c r="E371" s="235">
        <f>A371</f>
        <v>1</v>
      </c>
      <c r="F371" s="247">
        <f>(C371*D371*E371)</f>
        <v>1.1964600000000001</v>
      </c>
      <c r="G371" s="48"/>
      <c r="H371" s="48"/>
      <c r="I371" s="48"/>
      <c r="J371" s="48"/>
      <c r="K371" s="49"/>
    </row>
    <row r="372" spans="1:11" s="37" customFormat="1" ht="13.2">
      <c r="A372" s="47"/>
      <c r="B372" s="48"/>
      <c r="C372" s="48"/>
      <c r="D372" s="48"/>
      <c r="E372" s="48"/>
      <c r="F372" s="48"/>
      <c r="G372" s="48"/>
      <c r="H372" s="48"/>
      <c r="I372" s="48"/>
      <c r="J372" s="48"/>
      <c r="K372" s="49"/>
    </row>
    <row r="373" spans="1:11" s="37" customFormat="1" ht="13.2">
      <c r="A373" s="47"/>
      <c r="B373" s="48"/>
      <c r="C373" s="48"/>
      <c r="D373" s="48"/>
      <c r="E373" s="48"/>
      <c r="F373" s="48"/>
      <c r="G373" s="48"/>
      <c r="H373" s="48"/>
      <c r="I373" s="48"/>
      <c r="J373" s="48"/>
      <c r="K373" s="49"/>
    </row>
    <row r="374" spans="1:11" ht="15" customHeight="1">
      <c r="A374" s="47"/>
      <c r="B374" s="48"/>
      <c r="C374" s="48"/>
      <c r="D374" s="48"/>
      <c r="E374" s="48"/>
      <c r="F374" s="48"/>
      <c r="G374" s="48"/>
      <c r="H374" s="48"/>
      <c r="I374" s="48"/>
      <c r="J374" s="48"/>
      <c r="K374" s="49"/>
    </row>
    <row r="375" spans="1:11" ht="15" customHeight="1">
      <c r="A375" s="47"/>
      <c r="B375" s="48"/>
      <c r="C375" s="48"/>
      <c r="D375" s="48"/>
      <c r="E375" s="48"/>
      <c r="F375" s="48"/>
      <c r="G375" s="48"/>
      <c r="H375" s="48"/>
      <c r="I375" s="48"/>
      <c r="J375" s="48"/>
      <c r="K375" s="49"/>
    </row>
    <row r="376" spans="1:11" ht="15" customHeight="1">
      <c r="A376" s="53"/>
      <c r="B376" s="54"/>
      <c r="C376" s="227"/>
      <c r="D376" s="227"/>
      <c r="E376" s="120"/>
      <c r="F376" s="120"/>
      <c r="G376" s="227"/>
      <c r="H376" s="369"/>
      <c r="I376" s="369"/>
      <c r="J376" s="369"/>
      <c r="K376" s="100"/>
    </row>
    <row r="377" spans="1:11" ht="15" customHeight="1">
      <c r="A377" s="53"/>
      <c r="B377" s="368" t="str">
        <f>'Planilha Orcamentária'!B39</f>
        <v>Priscila Cristina de Paula</v>
      </c>
      <c r="C377" s="368"/>
      <c r="D377" s="368"/>
      <c r="E377" s="120"/>
      <c r="F377" s="120"/>
      <c r="G377" s="368" t="str">
        <f>'Planilha Orcamentária'!B44</f>
        <v xml:space="preserve">José Francisco Matos e Silva                 
     </v>
      </c>
      <c r="H377" s="368"/>
      <c r="I377" s="368"/>
      <c r="K377" s="100"/>
    </row>
    <row r="378" spans="1:11" ht="15" customHeight="1">
      <c r="A378" s="56"/>
      <c r="B378" s="367" t="str">
        <f>'Planilha Orcamentária'!B41</f>
        <v>Engenheira Civil</v>
      </c>
      <c r="C378" s="367"/>
      <c r="D378" s="367"/>
      <c r="E378" s="63"/>
      <c r="G378" s="370" t="str">
        <f>'Planilha Orcamentária'!B45</f>
        <v>Prefeito Municipal</v>
      </c>
      <c r="H378" s="370"/>
      <c r="I378" s="370"/>
      <c r="J378" s="58"/>
      <c r="K378" s="101"/>
    </row>
    <row r="379" spans="1:11" ht="15" customHeight="1">
      <c r="A379" s="56"/>
      <c r="B379" s="367" t="s">
        <v>90</v>
      </c>
      <c r="C379" s="367"/>
      <c r="D379" s="367"/>
      <c r="E379" s="63"/>
      <c r="G379" s="63"/>
      <c r="H379" s="63"/>
      <c r="I379" s="58"/>
      <c r="J379" s="58"/>
      <c r="K379" s="101"/>
    </row>
    <row r="380" spans="1:11" ht="15" customHeight="1">
      <c r="A380" s="59"/>
      <c r="B380" s="60"/>
      <c r="C380" s="61"/>
      <c r="D380" s="61"/>
      <c r="E380" s="61"/>
      <c r="F380" s="60"/>
      <c r="G380" s="61"/>
      <c r="H380" s="61"/>
      <c r="I380" s="62"/>
      <c r="J380" s="62"/>
      <c r="K380" s="102"/>
    </row>
    <row r="381" spans="1:11" ht="15" customHeight="1">
      <c r="A381" s="63"/>
      <c r="C381" s="63"/>
      <c r="D381" s="63"/>
      <c r="E381" s="63"/>
      <c r="G381" s="63"/>
      <c r="H381" s="63"/>
      <c r="I381" s="58"/>
      <c r="J381" s="58"/>
      <c r="K381" s="63"/>
    </row>
    <row r="382" spans="1:11" ht="15" customHeight="1">
      <c r="A382" s="63"/>
      <c r="C382" s="63"/>
      <c r="D382" s="63"/>
      <c r="E382" s="63"/>
      <c r="G382" s="63"/>
      <c r="H382" s="63"/>
      <c r="I382" s="58"/>
      <c r="J382" s="58"/>
      <c r="K382" s="63"/>
    </row>
    <row r="383" spans="1:11" ht="15" customHeight="1">
      <c r="A383" s="63"/>
      <c r="C383" s="63"/>
      <c r="D383" s="63"/>
      <c r="E383" s="63"/>
      <c r="G383" s="63"/>
      <c r="H383" s="63"/>
      <c r="I383" s="58"/>
      <c r="J383" s="58"/>
      <c r="K383" s="63"/>
    </row>
    <row r="384" spans="1:11" ht="15" customHeight="1">
      <c r="A384" s="63"/>
      <c r="C384" s="63"/>
      <c r="D384" s="63"/>
      <c r="E384" s="63"/>
      <c r="G384" s="63"/>
      <c r="H384" s="63"/>
      <c r="I384" s="58"/>
      <c r="J384" s="58"/>
      <c r="K384" s="63"/>
    </row>
    <row r="385" spans="1:11" ht="15" customHeight="1">
      <c r="A385" s="63"/>
      <c r="C385" s="63"/>
      <c r="D385" s="63"/>
      <c r="E385" s="63"/>
      <c r="G385" s="63"/>
      <c r="H385" s="63"/>
      <c r="I385" s="58"/>
      <c r="J385" s="58"/>
      <c r="K385" s="63"/>
    </row>
    <row r="386" spans="1:11" ht="15" customHeight="1">
      <c r="A386" s="63"/>
      <c r="C386" s="63"/>
      <c r="D386" s="63"/>
      <c r="E386" s="63"/>
      <c r="G386" s="63"/>
      <c r="H386" s="63"/>
      <c r="I386" s="58"/>
      <c r="J386" s="58"/>
      <c r="K386" s="63"/>
    </row>
    <row r="387" spans="1:11" ht="15" customHeight="1">
      <c r="A387" s="63"/>
      <c r="C387" s="63"/>
      <c r="D387" s="63"/>
      <c r="E387" s="63"/>
      <c r="G387" s="63"/>
      <c r="H387" s="63"/>
      <c r="I387" s="58"/>
      <c r="J387" s="58"/>
      <c r="K387" s="63"/>
    </row>
    <row r="388" spans="1:11" ht="15" customHeight="1">
      <c r="A388" s="63"/>
      <c r="C388" s="63"/>
      <c r="D388" s="63"/>
      <c r="E388" s="63"/>
      <c r="G388" s="63"/>
      <c r="H388" s="63"/>
      <c r="I388" s="58"/>
      <c r="J388" s="58"/>
      <c r="K388" s="63"/>
    </row>
    <row r="389" spans="1:11" ht="15" customHeight="1">
      <c r="A389" s="63"/>
      <c r="C389" s="63"/>
      <c r="D389" s="63"/>
      <c r="E389" s="63"/>
      <c r="G389" s="63"/>
      <c r="H389" s="63"/>
      <c r="I389" s="58"/>
      <c r="J389" s="58"/>
      <c r="K389" s="63"/>
    </row>
    <row r="390" spans="1:11" ht="15" customHeight="1">
      <c r="A390" s="63"/>
      <c r="C390" s="63"/>
      <c r="D390" s="63"/>
      <c r="E390" s="63"/>
      <c r="G390" s="63"/>
      <c r="H390" s="63"/>
      <c r="I390" s="58"/>
      <c r="J390" s="58"/>
      <c r="K390" s="63"/>
    </row>
    <row r="391" spans="1:11" ht="15" customHeight="1">
      <c r="A391" s="63"/>
      <c r="C391" s="63"/>
      <c r="D391" s="63"/>
      <c r="E391" s="63"/>
      <c r="G391" s="63"/>
      <c r="H391" s="63"/>
      <c r="I391" s="58"/>
      <c r="J391" s="58"/>
      <c r="K391" s="63"/>
    </row>
    <row r="392" spans="1:11" ht="15" customHeight="1">
      <c r="A392" s="63"/>
      <c r="C392" s="63"/>
      <c r="D392" s="63"/>
      <c r="E392" s="63"/>
      <c r="G392" s="63"/>
      <c r="H392" s="63"/>
      <c r="I392" s="58"/>
      <c r="J392" s="58"/>
      <c r="K392" s="63"/>
    </row>
    <row r="393" spans="1:11" ht="15" customHeight="1">
      <c r="A393" s="63"/>
      <c r="C393" s="63"/>
      <c r="D393" s="63"/>
      <c r="E393" s="63"/>
      <c r="G393" s="63"/>
      <c r="H393" s="63"/>
      <c r="I393" s="58"/>
      <c r="J393" s="58"/>
      <c r="K393" s="63"/>
    </row>
    <row r="394" spans="1:11" ht="15" customHeight="1">
      <c r="A394" s="63"/>
      <c r="C394" s="63"/>
      <c r="D394" s="63"/>
      <c r="E394" s="63"/>
      <c r="G394" s="63"/>
      <c r="H394" s="63"/>
      <c r="I394" s="58"/>
      <c r="J394" s="58"/>
      <c r="K394" s="63"/>
    </row>
    <row r="395" spans="1:11" ht="15" customHeight="1">
      <c r="A395" s="63"/>
      <c r="C395" s="63"/>
      <c r="D395" s="63"/>
      <c r="E395" s="63"/>
      <c r="G395" s="63"/>
      <c r="H395" s="63"/>
      <c r="I395" s="58"/>
      <c r="J395" s="58"/>
      <c r="K395" s="63"/>
    </row>
    <row r="396" spans="1:11" ht="15" customHeight="1">
      <c r="A396" s="63"/>
      <c r="C396" s="63"/>
      <c r="D396" s="63"/>
      <c r="E396" s="63"/>
      <c r="G396" s="63"/>
      <c r="H396" s="63"/>
      <c r="I396" s="58"/>
      <c r="J396" s="58"/>
      <c r="K396" s="63"/>
    </row>
    <row r="397" spans="1:11" ht="15" customHeight="1">
      <c r="A397" s="63"/>
      <c r="C397" s="63"/>
      <c r="D397" s="63"/>
      <c r="E397" s="63"/>
      <c r="G397" s="63"/>
      <c r="H397" s="63"/>
      <c r="I397" s="58"/>
      <c r="J397" s="58"/>
      <c r="K397" s="63"/>
    </row>
    <row r="398" spans="1:11" ht="15" customHeight="1">
      <c r="A398" s="63"/>
      <c r="C398" s="63"/>
      <c r="D398" s="63"/>
      <c r="E398" s="63"/>
      <c r="G398" s="63"/>
      <c r="H398" s="63"/>
      <c r="I398" s="58"/>
      <c r="J398" s="58"/>
      <c r="K398" s="63"/>
    </row>
    <row r="399" spans="1:11" ht="15" customHeight="1">
      <c r="A399" s="63"/>
      <c r="C399" s="63"/>
      <c r="D399" s="63"/>
      <c r="E399" s="63"/>
      <c r="G399" s="63"/>
      <c r="H399" s="63"/>
      <c r="I399" s="58"/>
      <c r="J399" s="58"/>
      <c r="K399" s="63"/>
    </row>
    <row r="400" spans="1:11" ht="15" customHeight="1">
      <c r="A400" s="63"/>
      <c r="C400" s="63"/>
      <c r="D400" s="63"/>
      <c r="E400" s="63"/>
      <c r="G400" s="63"/>
      <c r="H400" s="63"/>
      <c r="I400" s="58"/>
      <c r="J400" s="58"/>
      <c r="K400" s="63"/>
    </row>
    <row r="401" spans="1:11" ht="15" customHeight="1">
      <c r="A401" s="63"/>
      <c r="C401" s="63"/>
      <c r="D401" s="63"/>
      <c r="E401" s="63"/>
      <c r="G401" s="63"/>
      <c r="H401" s="63"/>
      <c r="I401" s="58"/>
      <c r="J401" s="58"/>
    </row>
    <row r="402" spans="1:11" ht="15" customHeight="1">
      <c r="A402" s="63"/>
      <c r="C402" s="63"/>
      <c r="D402" s="63"/>
      <c r="E402" s="63"/>
      <c r="G402" s="63"/>
      <c r="H402" s="63"/>
      <c r="I402" s="58"/>
      <c r="J402" s="58"/>
    </row>
    <row r="403" spans="1:11" ht="15" customHeight="1">
      <c r="A403" s="63"/>
      <c r="C403" s="63"/>
      <c r="D403" s="63"/>
      <c r="E403" s="63"/>
      <c r="G403" s="63"/>
      <c r="H403" s="63"/>
      <c r="I403" s="58"/>
      <c r="J403" s="58"/>
    </row>
    <row r="404" spans="1:11" ht="15" customHeight="1">
      <c r="A404" s="63"/>
      <c r="C404" s="63"/>
      <c r="D404" s="63"/>
      <c r="E404" s="63"/>
      <c r="G404" s="63"/>
      <c r="H404" s="63"/>
      <c r="I404" s="58"/>
      <c r="J404" s="58"/>
    </row>
    <row r="405" spans="1:11" ht="15" customHeight="1">
      <c r="A405" s="63"/>
      <c r="C405" s="63"/>
      <c r="D405" s="63"/>
      <c r="E405" s="63"/>
      <c r="G405" s="63"/>
      <c r="H405" s="63"/>
      <c r="I405" s="58"/>
      <c r="J405" s="58"/>
    </row>
    <row r="406" spans="1:11" ht="15" customHeight="1">
      <c r="A406" s="63"/>
      <c r="C406" s="63"/>
      <c r="D406" s="63"/>
      <c r="E406" s="63"/>
      <c r="G406" s="63"/>
      <c r="H406" s="63"/>
      <c r="I406" s="58"/>
      <c r="J406" s="58"/>
    </row>
    <row r="407" spans="1:11" ht="15" customHeight="1">
      <c r="A407" s="63"/>
      <c r="C407" s="63"/>
      <c r="D407" s="63"/>
      <c r="E407" s="63"/>
      <c r="G407" s="63"/>
      <c r="H407" s="63"/>
      <c r="I407" s="58"/>
      <c r="J407" s="58"/>
    </row>
    <row r="408" spans="1:11" ht="15" customHeight="1">
      <c r="A408" s="63"/>
      <c r="C408" s="63"/>
      <c r="D408" s="63"/>
      <c r="E408" s="63"/>
      <c r="G408" s="63"/>
      <c r="H408" s="63"/>
      <c r="I408" s="58"/>
      <c r="J408" s="58"/>
    </row>
    <row r="409" spans="1:11" ht="15" customHeight="1">
      <c r="A409" s="63"/>
      <c r="C409" s="63"/>
      <c r="D409" s="63"/>
      <c r="E409" s="63"/>
      <c r="G409" s="63"/>
      <c r="H409" s="63"/>
      <c r="I409" s="58"/>
      <c r="J409" s="58"/>
    </row>
    <row r="410" spans="1:11" ht="15" customHeight="1">
      <c r="A410" s="63"/>
      <c r="C410" s="63"/>
      <c r="D410" s="63"/>
      <c r="E410" s="63"/>
      <c r="G410" s="63"/>
      <c r="H410" s="63"/>
      <c r="I410" s="58"/>
      <c r="J410" s="58"/>
    </row>
    <row r="411" spans="1:11" ht="15" customHeight="1">
      <c r="A411" s="63"/>
      <c r="C411" s="63"/>
      <c r="D411" s="63"/>
      <c r="E411" s="63"/>
      <c r="G411" s="63"/>
      <c r="H411" s="63"/>
      <c r="I411" s="58"/>
      <c r="J411" s="58"/>
      <c r="K411" s="64"/>
    </row>
    <row r="412" spans="1:11" ht="15" customHeight="1">
      <c r="A412" s="63"/>
      <c r="C412" s="63"/>
      <c r="D412" s="63"/>
      <c r="E412" s="63"/>
      <c r="G412" s="63"/>
      <c r="H412" s="63"/>
      <c r="I412" s="58"/>
      <c r="J412" s="58"/>
      <c r="K412" s="64"/>
    </row>
    <row r="413" spans="1:11" ht="15" customHeight="1">
      <c r="A413" s="63"/>
      <c r="C413" s="63"/>
      <c r="D413" s="63"/>
      <c r="E413" s="63"/>
      <c r="G413" s="63"/>
      <c r="H413" s="63"/>
      <c r="I413" s="58"/>
      <c r="J413" s="58"/>
      <c r="K413" s="64"/>
    </row>
    <row r="414" spans="1:11" ht="15" customHeight="1">
      <c r="A414" s="63"/>
      <c r="C414" s="63"/>
      <c r="D414" s="63"/>
      <c r="E414" s="63"/>
      <c r="G414" s="63"/>
      <c r="H414" s="63"/>
      <c r="I414" s="58"/>
      <c r="J414" s="58"/>
      <c r="K414" s="64"/>
    </row>
    <row r="415" spans="1:11" ht="15" customHeight="1">
      <c r="A415" s="63"/>
      <c r="C415" s="63"/>
      <c r="D415" s="63"/>
      <c r="E415" s="63"/>
      <c r="G415" s="63"/>
      <c r="H415" s="63"/>
      <c r="I415" s="58"/>
      <c r="J415" s="58"/>
      <c r="K415" s="64"/>
    </row>
    <row r="416" spans="1:11" ht="15" customHeight="1">
      <c r="A416" s="63"/>
      <c r="C416" s="63"/>
      <c r="D416" s="63"/>
      <c r="E416" s="63"/>
      <c r="G416" s="63"/>
      <c r="H416" s="63"/>
      <c r="I416" s="58"/>
      <c r="J416" s="58"/>
      <c r="K416" s="64"/>
    </row>
    <row r="417" spans="1:11" ht="15" customHeight="1">
      <c r="A417" s="63"/>
      <c r="C417" s="63"/>
      <c r="D417" s="63"/>
      <c r="E417" s="63"/>
      <c r="G417" s="63"/>
      <c r="H417" s="63"/>
      <c r="I417" s="58"/>
      <c r="J417" s="58"/>
      <c r="K417" s="64"/>
    </row>
    <row r="418" spans="1:11" ht="15" customHeight="1">
      <c r="A418" s="63"/>
      <c r="C418" s="63"/>
      <c r="D418" s="63"/>
      <c r="E418" s="63"/>
      <c r="G418" s="63"/>
      <c r="H418" s="63"/>
      <c r="I418" s="58"/>
      <c r="J418" s="58"/>
      <c r="K418" s="64"/>
    </row>
    <row r="419" spans="1:11" ht="15" customHeight="1">
      <c r="A419" s="63"/>
      <c r="C419" s="63"/>
      <c r="D419" s="63"/>
      <c r="E419" s="63"/>
      <c r="G419" s="63"/>
      <c r="H419" s="63"/>
      <c r="I419" s="58"/>
      <c r="J419" s="58"/>
      <c r="K419" s="64"/>
    </row>
    <row r="420" spans="1:11" ht="15" customHeight="1">
      <c r="A420" s="63"/>
      <c r="C420" s="63"/>
      <c r="D420" s="63"/>
      <c r="E420" s="63"/>
      <c r="G420" s="63"/>
      <c r="H420" s="63"/>
      <c r="I420" s="58"/>
      <c r="J420" s="58"/>
      <c r="K420" s="64"/>
    </row>
    <row r="421" spans="1:11" ht="15" customHeight="1">
      <c r="A421" s="63"/>
      <c r="C421" s="63"/>
      <c r="D421" s="63"/>
      <c r="E421" s="63"/>
      <c r="G421" s="63"/>
      <c r="H421" s="63"/>
      <c r="I421" s="58"/>
      <c r="J421" s="58"/>
      <c r="K421" s="64"/>
    </row>
    <row r="422" spans="1:11" ht="15" customHeight="1">
      <c r="A422" s="63"/>
      <c r="C422" s="63"/>
      <c r="D422" s="63"/>
      <c r="E422" s="63"/>
      <c r="G422" s="63"/>
      <c r="H422" s="63"/>
      <c r="I422" s="58"/>
      <c r="J422" s="58"/>
      <c r="K422" s="64"/>
    </row>
    <row r="423" spans="1:11" ht="15" customHeight="1">
      <c r="A423" s="63"/>
      <c r="C423" s="63"/>
      <c r="D423" s="63"/>
      <c r="E423" s="63"/>
      <c r="G423" s="63"/>
      <c r="H423" s="63"/>
      <c r="I423" s="58"/>
      <c r="J423" s="58"/>
      <c r="K423" s="64"/>
    </row>
    <row r="424" spans="1:11" ht="15" customHeight="1">
      <c r="A424" s="63"/>
      <c r="C424" s="63"/>
      <c r="D424" s="63"/>
      <c r="E424" s="63"/>
      <c r="G424" s="63"/>
      <c r="H424" s="63"/>
      <c r="I424" s="58"/>
      <c r="J424" s="58"/>
      <c r="K424" s="64"/>
    </row>
    <row r="425" spans="1:11" ht="15" customHeight="1">
      <c r="A425" s="63"/>
      <c r="C425" s="63"/>
      <c r="D425" s="63"/>
      <c r="E425" s="63"/>
      <c r="G425" s="63"/>
      <c r="H425" s="63"/>
      <c r="I425" s="58"/>
      <c r="J425" s="58"/>
      <c r="K425" s="64"/>
    </row>
    <row r="426" spans="1:11" ht="15" customHeight="1">
      <c r="A426" s="63"/>
      <c r="C426" s="63"/>
      <c r="D426" s="63"/>
      <c r="E426" s="63"/>
      <c r="G426" s="63"/>
      <c r="H426" s="63"/>
      <c r="I426" s="58"/>
      <c r="J426" s="58"/>
      <c r="K426" s="64"/>
    </row>
    <row r="427" spans="1:11" ht="15" customHeight="1">
      <c r="A427" s="63"/>
      <c r="C427" s="63"/>
      <c r="D427" s="63"/>
      <c r="E427" s="63"/>
      <c r="G427" s="63"/>
      <c r="H427" s="63"/>
      <c r="I427" s="58"/>
      <c r="J427" s="58"/>
      <c r="K427" s="64"/>
    </row>
    <row r="428" spans="1:11" ht="15" customHeight="1">
      <c r="A428" s="63"/>
      <c r="C428" s="63"/>
      <c r="D428" s="63"/>
      <c r="E428" s="63"/>
      <c r="G428" s="63"/>
      <c r="H428" s="63"/>
      <c r="I428" s="58"/>
      <c r="J428" s="58"/>
      <c r="K428" s="64"/>
    </row>
    <row r="429" spans="1:11" ht="15" customHeight="1">
      <c r="A429" s="63"/>
      <c r="C429" s="63"/>
      <c r="D429" s="63"/>
      <c r="E429" s="63"/>
      <c r="G429" s="63"/>
      <c r="H429" s="63"/>
      <c r="I429" s="58"/>
      <c r="J429" s="58"/>
      <c r="K429" s="64"/>
    </row>
    <row r="430" spans="1:11" ht="15" customHeight="1">
      <c r="A430" s="63"/>
      <c r="C430" s="63"/>
      <c r="D430" s="63"/>
      <c r="E430" s="63"/>
      <c r="G430" s="63"/>
      <c r="H430" s="63"/>
      <c r="I430" s="58"/>
      <c r="J430" s="58"/>
      <c r="K430" s="64"/>
    </row>
    <row r="431" spans="1:11" ht="15" customHeight="1">
      <c r="A431" s="63"/>
      <c r="C431" s="63"/>
      <c r="D431" s="63"/>
      <c r="E431" s="63"/>
      <c r="G431" s="63"/>
      <c r="H431" s="63"/>
      <c r="I431" s="58"/>
      <c r="J431" s="58"/>
      <c r="K431" s="64"/>
    </row>
    <row r="432" spans="1:11" ht="15" customHeight="1">
      <c r="A432" s="63"/>
      <c r="C432" s="63"/>
      <c r="D432" s="63"/>
      <c r="E432" s="63"/>
      <c r="G432" s="63"/>
      <c r="H432" s="63"/>
      <c r="I432" s="58"/>
      <c r="J432" s="58"/>
      <c r="K432" s="64"/>
    </row>
    <row r="433" spans="1:11" ht="15" customHeight="1">
      <c r="A433" s="63"/>
      <c r="C433" s="63"/>
      <c r="D433" s="63"/>
      <c r="E433" s="63"/>
      <c r="G433" s="63"/>
      <c r="H433" s="63"/>
      <c r="I433" s="58"/>
      <c r="J433" s="58"/>
      <c r="K433" s="64"/>
    </row>
    <row r="434" spans="1:11" ht="15" customHeight="1">
      <c r="A434" s="63"/>
      <c r="C434" s="63"/>
      <c r="D434" s="63"/>
      <c r="E434" s="63"/>
      <c r="G434" s="63"/>
      <c r="H434" s="63"/>
      <c r="I434" s="58"/>
      <c r="J434" s="58"/>
      <c r="K434" s="64"/>
    </row>
    <row r="435" spans="1:11" ht="15" customHeight="1">
      <c r="A435" s="63"/>
      <c r="C435" s="63"/>
      <c r="D435" s="63"/>
      <c r="E435" s="63"/>
      <c r="G435" s="63"/>
      <c r="H435" s="63"/>
      <c r="I435" s="58"/>
      <c r="J435" s="58"/>
      <c r="K435" s="64"/>
    </row>
    <row r="436" spans="1:11" ht="15" customHeight="1">
      <c r="A436" s="63"/>
      <c r="C436" s="63"/>
      <c r="D436" s="63"/>
      <c r="E436" s="63"/>
      <c r="G436" s="63"/>
      <c r="H436" s="63"/>
      <c r="I436" s="58"/>
      <c r="J436" s="58"/>
      <c r="K436" s="64"/>
    </row>
    <row r="437" spans="1:11" ht="15" customHeight="1">
      <c r="A437" s="63"/>
      <c r="C437" s="63"/>
      <c r="D437" s="63"/>
      <c r="E437" s="63"/>
      <c r="G437" s="63"/>
      <c r="H437" s="63"/>
      <c r="I437" s="58"/>
      <c r="J437" s="58"/>
      <c r="K437" s="64"/>
    </row>
    <row r="438" spans="1:11" ht="15" customHeight="1">
      <c r="A438" s="63"/>
      <c r="C438" s="63"/>
      <c r="D438" s="63"/>
      <c r="E438" s="63"/>
      <c r="G438" s="63"/>
      <c r="H438" s="63"/>
      <c r="I438" s="58"/>
      <c r="J438" s="58"/>
      <c r="K438" s="64"/>
    </row>
    <row r="439" spans="1:11" ht="15" customHeight="1">
      <c r="A439" s="63"/>
      <c r="C439" s="65"/>
      <c r="D439" s="65"/>
      <c r="E439" s="65"/>
      <c r="G439" s="65"/>
      <c r="H439" s="65"/>
      <c r="K439" s="64"/>
    </row>
    <row r="440" spans="1:11" ht="15" customHeight="1">
      <c r="A440" s="63"/>
      <c r="C440" s="65"/>
      <c r="D440" s="65"/>
      <c r="E440" s="65"/>
      <c r="G440" s="65"/>
      <c r="H440" s="65"/>
      <c r="K440" s="64"/>
    </row>
    <row r="441" spans="1:11" ht="15" customHeight="1">
      <c r="A441" s="63"/>
      <c r="C441" s="65"/>
      <c r="D441" s="65"/>
      <c r="E441" s="65"/>
      <c r="G441" s="65"/>
      <c r="H441" s="65"/>
      <c r="K441" s="64"/>
    </row>
    <row r="442" spans="1:11" ht="15" customHeight="1">
      <c r="A442" s="63"/>
      <c r="C442" s="65"/>
      <c r="D442" s="65"/>
      <c r="E442" s="65"/>
      <c r="G442" s="65"/>
      <c r="H442" s="65"/>
      <c r="K442" s="64"/>
    </row>
    <row r="443" spans="1:11" ht="15" customHeight="1">
      <c r="A443" s="63"/>
      <c r="C443" s="65"/>
      <c r="D443" s="65"/>
      <c r="E443" s="65"/>
      <c r="G443" s="65"/>
      <c r="H443" s="65"/>
      <c r="I443" s="64"/>
      <c r="J443" s="64"/>
      <c r="K443" s="64"/>
    </row>
    <row r="444" spans="1:11" ht="15" customHeight="1">
      <c r="A444" s="63"/>
      <c r="C444" s="65"/>
      <c r="D444" s="65"/>
      <c r="E444" s="65"/>
      <c r="G444" s="65"/>
      <c r="H444" s="65"/>
      <c r="I444" s="64"/>
      <c r="J444" s="64"/>
      <c r="K444" s="64"/>
    </row>
    <row r="445" spans="1:11" ht="15" customHeight="1">
      <c r="A445" s="63"/>
      <c r="C445" s="65"/>
      <c r="D445" s="65"/>
      <c r="E445" s="65"/>
      <c r="G445" s="65"/>
      <c r="H445" s="65"/>
      <c r="I445" s="64"/>
      <c r="J445" s="64"/>
      <c r="K445" s="64"/>
    </row>
    <row r="446" spans="1:11" ht="15" customHeight="1">
      <c r="A446" s="63"/>
      <c r="C446" s="65"/>
      <c r="D446" s="65"/>
      <c r="E446" s="65"/>
      <c r="G446" s="65"/>
      <c r="H446" s="65"/>
      <c r="I446" s="64"/>
      <c r="J446" s="64"/>
      <c r="K446" s="64"/>
    </row>
    <row r="447" spans="1:11" ht="15" customHeight="1">
      <c r="A447" s="63"/>
      <c r="C447" s="65"/>
      <c r="D447" s="65"/>
      <c r="E447" s="65"/>
      <c r="G447" s="65"/>
      <c r="H447" s="65"/>
      <c r="I447" s="64"/>
      <c r="J447" s="64"/>
      <c r="K447" s="64"/>
    </row>
    <row r="448" spans="1:11" ht="15" customHeight="1">
      <c r="A448" s="65"/>
      <c r="C448" s="65"/>
      <c r="D448" s="65"/>
      <c r="E448" s="65"/>
      <c r="G448" s="65"/>
      <c r="H448" s="65"/>
      <c r="I448" s="64"/>
      <c r="J448" s="64"/>
      <c r="K448" s="64"/>
    </row>
    <row r="449" spans="1:11" ht="15" customHeight="1">
      <c r="A449" s="65"/>
      <c r="C449" s="65"/>
      <c r="D449" s="65"/>
      <c r="E449" s="65"/>
      <c r="G449" s="65"/>
      <c r="H449" s="65"/>
      <c r="I449" s="64"/>
      <c r="J449" s="64"/>
      <c r="K449" s="64"/>
    </row>
    <row r="450" spans="1:11" ht="15" customHeight="1">
      <c r="A450" s="65"/>
      <c r="C450" s="65"/>
      <c r="D450" s="65"/>
      <c r="E450" s="65"/>
      <c r="G450" s="65"/>
      <c r="H450" s="65"/>
      <c r="I450" s="64"/>
      <c r="J450" s="64"/>
      <c r="K450" s="64"/>
    </row>
    <row r="451" spans="1:11" ht="15" customHeight="1">
      <c r="A451" s="65"/>
      <c r="C451" s="65"/>
      <c r="D451" s="65"/>
      <c r="E451" s="65"/>
      <c r="G451" s="65"/>
      <c r="H451" s="65"/>
      <c r="I451" s="64"/>
      <c r="J451" s="64"/>
      <c r="K451" s="64"/>
    </row>
    <row r="452" spans="1:11" ht="15" customHeight="1">
      <c r="A452" s="65"/>
      <c r="C452" s="65"/>
      <c r="D452" s="65"/>
      <c r="E452" s="65"/>
      <c r="G452" s="65"/>
      <c r="H452" s="65"/>
      <c r="I452" s="64"/>
      <c r="J452" s="64"/>
      <c r="K452" s="64"/>
    </row>
    <row r="453" spans="1:11" ht="15" customHeight="1">
      <c r="A453" s="65"/>
      <c r="C453" s="65"/>
      <c r="D453" s="65"/>
      <c r="E453" s="65"/>
      <c r="G453" s="65"/>
      <c r="H453" s="65"/>
      <c r="I453" s="64"/>
      <c r="J453" s="64"/>
      <c r="K453" s="64"/>
    </row>
    <row r="454" spans="1:11" ht="15" customHeight="1">
      <c r="A454" s="65"/>
      <c r="C454" s="65"/>
      <c r="D454" s="65"/>
      <c r="E454" s="65"/>
      <c r="G454" s="65"/>
      <c r="H454" s="65"/>
      <c r="I454" s="64"/>
      <c r="J454" s="64"/>
      <c r="K454" s="64"/>
    </row>
    <row r="455" spans="1:11" ht="15" customHeight="1">
      <c r="A455" s="65"/>
      <c r="C455" s="65"/>
      <c r="D455" s="65"/>
      <c r="E455" s="65"/>
      <c r="G455" s="65"/>
      <c r="H455" s="65"/>
      <c r="I455" s="64"/>
      <c r="J455" s="64"/>
      <c r="K455" s="64"/>
    </row>
    <row r="456" spans="1:11" ht="15" customHeight="1">
      <c r="A456" s="65"/>
      <c r="C456" s="65"/>
      <c r="D456" s="65"/>
      <c r="E456" s="65"/>
      <c r="G456" s="65"/>
      <c r="H456" s="65"/>
      <c r="I456" s="64"/>
      <c r="J456" s="64"/>
      <c r="K456" s="64"/>
    </row>
    <row r="457" spans="1:11" ht="15" customHeight="1">
      <c r="A457" s="65"/>
      <c r="C457" s="65"/>
      <c r="D457" s="65"/>
      <c r="E457" s="65"/>
      <c r="G457" s="65"/>
      <c r="H457" s="65"/>
      <c r="I457" s="64"/>
      <c r="J457" s="64"/>
      <c r="K457" s="64"/>
    </row>
    <row r="458" spans="1:11" ht="15" customHeight="1">
      <c r="A458" s="65"/>
      <c r="C458" s="65"/>
      <c r="D458" s="65"/>
      <c r="E458" s="65"/>
      <c r="G458" s="65"/>
      <c r="H458" s="65"/>
      <c r="I458" s="64"/>
      <c r="J458" s="64"/>
      <c r="K458" s="64"/>
    </row>
    <row r="459" spans="1:11" ht="15" customHeight="1">
      <c r="A459" s="65"/>
      <c r="C459" s="65"/>
      <c r="D459" s="65"/>
      <c r="E459" s="65"/>
      <c r="G459" s="65"/>
      <c r="H459" s="65"/>
      <c r="I459" s="64"/>
      <c r="J459" s="64"/>
      <c r="K459" s="64"/>
    </row>
    <row r="460" spans="1:11" ht="15" customHeight="1">
      <c r="A460" s="65"/>
      <c r="C460" s="65"/>
      <c r="D460" s="65"/>
      <c r="E460" s="65"/>
      <c r="G460" s="65"/>
      <c r="H460" s="65"/>
      <c r="I460" s="64"/>
      <c r="J460" s="64"/>
      <c r="K460" s="64"/>
    </row>
    <row r="461" spans="1:11" ht="15" customHeight="1">
      <c r="A461" s="65"/>
      <c r="C461" s="65"/>
      <c r="D461" s="65"/>
      <c r="E461" s="65"/>
      <c r="G461" s="65"/>
      <c r="H461" s="65"/>
      <c r="I461" s="64"/>
      <c r="J461" s="64"/>
      <c r="K461" s="64"/>
    </row>
    <row r="462" spans="1:11" ht="15" customHeight="1">
      <c r="A462" s="65"/>
      <c r="C462" s="65"/>
      <c r="D462" s="65"/>
      <c r="E462" s="65"/>
      <c r="G462" s="65"/>
      <c r="H462" s="65"/>
      <c r="I462" s="64"/>
      <c r="J462" s="64"/>
      <c r="K462" s="64"/>
    </row>
    <row r="463" spans="1:11" ht="15" customHeight="1">
      <c r="A463" s="65"/>
      <c r="C463" s="65"/>
      <c r="D463" s="65"/>
      <c r="E463" s="65"/>
      <c r="G463" s="65"/>
      <c r="H463" s="65"/>
      <c r="I463" s="64"/>
      <c r="J463" s="64"/>
      <c r="K463" s="64"/>
    </row>
    <row r="464" spans="1:11" ht="15" customHeight="1">
      <c r="A464" s="65"/>
      <c r="C464" s="65"/>
      <c r="D464" s="65"/>
      <c r="E464" s="65"/>
      <c r="G464" s="65"/>
      <c r="H464" s="65"/>
      <c r="I464" s="64"/>
      <c r="J464" s="64"/>
      <c r="K464" s="64"/>
    </row>
    <row r="465" spans="1:11" ht="15" customHeight="1">
      <c r="A465" s="65"/>
      <c r="C465" s="65"/>
      <c r="D465" s="65"/>
      <c r="E465" s="65"/>
      <c r="G465" s="65"/>
      <c r="H465" s="65"/>
      <c r="I465" s="64"/>
      <c r="J465" s="64"/>
      <c r="K465" s="64"/>
    </row>
    <row r="466" spans="1:11" ht="15" customHeight="1">
      <c r="A466" s="65"/>
      <c r="C466" s="65"/>
      <c r="D466" s="65"/>
      <c r="E466" s="65"/>
      <c r="G466" s="65"/>
      <c r="H466" s="65"/>
      <c r="I466" s="64"/>
      <c r="J466" s="64"/>
      <c r="K466" s="64"/>
    </row>
    <row r="467" spans="1:11" ht="15" customHeight="1">
      <c r="A467" s="65"/>
      <c r="C467" s="65"/>
      <c r="D467" s="65"/>
      <c r="E467" s="65"/>
      <c r="G467" s="65"/>
      <c r="H467" s="65"/>
      <c r="I467" s="64"/>
      <c r="J467" s="64"/>
      <c r="K467" s="64"/>
    </row>
    <row r="468" spans="1:11" ht="15" customHeight="1">
      <c r="A468" s="65"/>
      <c r="C468" s="65"/>
      <c r="D468" s="65"/>
      <c r="E468" s="65"/>
      <c r="G468" s="65"/>
      <c r="H468" s="65"/>
      <c r="I468" s="64"/>
      <c r="J468" s="64"/>
      <c r="K468" s="64"/>
    </row>
    <row r="469" spans="1:11" ht="15" customHeight="1">
      <c r="A469" s="65"/>
      <c r="C469" s="65"/>
      <c r="D469" s="65"/>
      <c r="E469" s="65"/>
      <c r="G469" s="65"/>
      <c r="H469" s="65"/>
      <c r="I469" s="64"/>
      <c r="J469" s="64"/>
      <c r="K469" s="64"/>
    </row>
    <row r="470" spans="1:11" ht="15" customHeight="1">
      <c r="A470" s="65"/>
      <c r="C470" s="65"/>
      <c r="D470" s="65"/>
      <c r="E470" s="65"/>
      <c r="G470" s="65"/>
      <c r="H470" s="65"/>
      <c r="I470" s="64"/>
      <c r="J470" s="64"/>
      <c r="K470" s="64"/>
    </row>
    <row r="471" spans="1:11" ht="15" customHeight="1">
      <c r="A471" s="65"/>
      <c r="C471" s="65"/>
      <c r="D471" s="65"/>
      <c r="E471" s="65"/>
      <c r="G471" s="65"/>
      <c r="H471" s="65"/>
      <c r="I471" s="64"/>
      <c r="J471" s="64"/>
      <c r="K471" s="64"/>
    </row>
    <row r="472" spans="1:11" ht="15" customHeight="1">
      <c r="A472" s="65"/>
      <c r="C472" s="65"/>
      <c r="D472" s="65"/>
      <c r="E472" s="65"/>
      <c r="G472" s="65"/>
      <c r="H472" s="65"/>
      <c r="I472" s="64"/>
      <c r="J472" s="64"/>
      <c r="K472" s="64"/>
    </row>
    <row r="473" spans="1:11" ht="15" customHeight="1">
      <c r="A473" s="65"/>
      <c r="C473" s="65"/>
      <c r="D473" s="65"/>
      <c r="E473" s="65"/>
      <c r="G473" s="65"/>
      <c r="H473" s="65"/>
      <c r="I473" s="64"/>
      <c r="J473" s="64"/>
      <c r="K473" s="64"/>
    </row>
    <row r="474" spans="1:11" ht="15" customHeight="1">
      <c r="A474" s="65"/>
      <c r="C474" s="65"/>
      <c r="D474" s="65"/>
      <c r="E474" s="65"/>
      <c r="G474" s="65"/>
      <c r="H474" s="65"/>
      <c r="I474" s="64"/>
      <c r="J474" s="64"/>
      <c r="K474" s="64"/>
    </row>
    <row r="475" spans="1:11" ht="15" customHeight="1">
      <c r="A475" s="65"/>
      <c r="C475" s="65"/>
      <c r="D475" s="65"/>
      <c r="E475" s="65"/>
      <c r="G475" s="65"/>
      <c r="H475" s="65"/>
      <c r="I475" s="64"/>
      <c r="J475" s="64"/>
      <c r="K475" s="64"/>
    </row>
    <row r="476" spans="1:11" ht="15" customHeight="1">
      <c r="A476" s="65"/>
      <c r="C476" s="65"/>
      <c r="D476" s="65"/>
      <c r="E476" s="65"/>
      <c r="G476" s="65"/>
      <c r="H476" s="65"/>
      <c r="I476" s="64"/>
      <c r="J476" s="64"/>
      <c r="K476" s="64"/>
    </row>
    <row r="477" spans="1:11" ht="15" customHeight="1">
      <c r="A477" s="65"/>
      <c r="C477" s="65"/>
      <c r="D477" s="65"/>
      <c r="E477" s="65"/>
      <c r="G477" s="65"/>
      <c r="H477" s="65"/>
      <c r="I477" s="64"/>
      <c r="J477" s="64"/>
      <c r="K477" s="64"/>
    </row>
    <row r="478" spans="1:11" ht="15" customHeight="1">
      <c r="A478" s="65"/>
      <c r="C478" s="65"/>
      <c r="D478" s="65"/>
      <c r="E478" s="65"/>
      <c r="G478" s="65"/>
      <c r="H478" s="65"/>
      <c r="I478" s="64"/>
      <c r="J478" s="64"/>
      <c r="K478" s="64"/>
    </row>
    <row r="479" spans="1:11" ht="15" customHeight="1">
      <c r="A479" s="65"/>
      <c r="C479" s="65"/>
      <c r="D479" s="65"/>
      <c r="E479" s="65"/>
      <c r="G479" s="65"/>
      <c r="H479" s="65"/>
      <c r="I479" s="64"/>
      <c r="J479" s="64"/>
      <c r="K479" s="64"/>
    </row>
    <row r="480" spans="1:11" ht="15" customHeight="1">
      <c r="A480" s="65"/>
      <c r="C480" s="65"/>
      <c r="D480" s="65"/>
      <c r="E480" s="65"/>
      <c r="G480" s="65"/>
      <c r="H480" s="65"/>
      <c r="I480" s="64"/>
      <c r="J480" s="64"/>
      <c r="K480" s="64"/>
    </row>
    <row r="481" spans="1:11" ht="15" customHeight="1">
      <c r="A481" s="65"/>
      <c r="C481" s="65"/>
      <c r="D481" s="65"/>
      <c r="E481" s="65"/>
      <c r="G481" s="65"/>
      <c r="H481" s="65"/>
      <c r="I481" s="64"/>
      <c r="J481" s="64"/>
      <c r="K481" s="64"/>
    </row>
    <row r="482" spans="1:11" ht="15" customHeight="1">
      <c r="A482" s="65"/>
      <c r="C482" s="65"/>
      <c r="D482" s="65"/>
      <c r="E482" s="65"/>
      <c r="G482" s="65"/>
      <c r="H482" s="65"/>
      <c r="I482" s="64"/>
      <c r="J482" s="64"/>
      <c r="K482" s="64"/>
    </row>
    <row r="483" spans="1:11" ht="15" customHeight="1">
      <c r="A483" s="65"/>
      <c r="C483" s="65"/>
      <c r="D483" s="65"/>
      <c r="E483" s="65"/>
      <c r="G483" s="65"/>
      <c r="H483" s="65"/>
      <c r="I483" s="64"/>
      <c r="J483" s="64"/>
      <c r="K483" s="64"/>
    </row>
    <row r="484" spans="1:11" ht="15" customHeight="1">
      <c r="A484" s="65"/>
      <c r="C484" s="65"/>
      <c r="D484" s="65"/>
      <c r="E484" s="65"/>
      <c r="G484" s="65"/>
      <c r="H484" s="65"/>
      <c r="I484" s="64"/>
      <c r="J484" s="64"/>
      <c r="K484" s="64"/>
    </row>
    <row r="485" spans="1:11" ht="15" customHeight="1">
      <c r="A485" s="65"/>
      <c r="C485" s="65"/>
      <c r="D485" s="65"/>
      <c r="E485" s="65"/>
      <c r="G485" s="65"/>
      <c r="H485" s="65"/>
      <c r="I485" s="64"/>
      <c r="J485" s="64"/>
      <c r="K485" s="64"/>
    </row>
    <row r="486" spans="1:11" ht="15" customHeight="1">
      <c r="A486" s="65"/>
      <c r="C486" s="65"/>
      <c r="D486" s="65"/>
      <c r="E486" s="65"/>
      <c r="G486" s="65"/>
      <c r="H486" s="65"/>
      <c r="I486" s="64"/>
      <c r="J486" s="64"/>
      <c r="K486" s="64"/>
    </row>
    <row r="487" spans="1:11" ht="15" customHeight="1">
      <c r="A487" s="65"/>
      <c r="C487" s="65"/>
      <c r="D487" s="65"/>
      <c r="E487" s="65"/>
      <c r="G487" s="65"/>
      <c r="H487" s="65"/>
      <c r="I487" s="64"/>
      <c r="J487" s="64"/>
      <c r="K487" s="64"/>
    </row>
    <row r="488" spans="1:11" ht="15" customHeight="1">
      <c r="A488" s="65"/>
      <c r="C488" s="65"/>
      <c r="D488" s="65"/>
      <c r="E488" s="65"/>
      <c r="G488" s="65"/>
      <c r="H488" s="65"/>
      <c r="I488" s="64"/>
      <c r="J488" s="64"/>
      <c r="K488" s="64"/>
    </row>
    <row r="489" spans="1:11" ht="15" customHeight="1">
      <c r="A489" s="65"/>
      <c r="C489" s="65"/>
      <c r="D489" s="65"/>
      <c r="E489" s="65"/>
      <c r="G489" s="65"/>
      <c r="H489" s="65"/>
      <c r="I489" s="64"/>
      <c r="J489" s="64"/>
      <c r="K489" s="64"/>
    </row>
    <row r="490" spans="1:11" ht="15" customHeight="1">
      <c r="A490" s="65"/>
      <c r="C490" s="65"/>
      <c r="D490" s="65"/>
      <c r="E490" s="65"/>
      <c r="G490" s="65"/>
      <c r="H490" s="65"/>
      <c r="I490" s="64"/>
      <c r="J490" s="64"/>
      <c r="K490" s="64"/>
    </row>
    <row r="491" spans="1:11" ht="15" customHeight="1">
      <c r="A491" s="65"/>
      <c r="C491" s="65"/>
      <c r="D491" s="65"/>
      <c r="E491" s="65"/>
      <c r="G491" s="65"/>
      <c r="H491" s="65"/>
      <c r="I491" s="64"/>
      <c r="J491" s="64"/>
      <c r="K491" s="64"/>
    </row>
    <row r="492" spans="1:11" ht="15" customHeight="1">
      <c r="A492" s="65"/>
      <c r="C492" s="65"/>
      <c r="D492" s="65"/>
      <c r="E492" s="65"/>
      <c r="G492" s="65"/>
      <c r="H492" s="65"/>
      <c r="I492" s="64"/>
      <c r="J492" s="64"/>
      <c r="K492" s="64"/>
    </row>
    <row r="493" spans="1:11" ht="15" customHeight="1">
      <c r="A493" s="65"/>
      <c r="C493" s="65"/>
      <c r="D493" s="65"/>
      <c r="E493" s="65"/>
      <c r="G493" s="65"/>
      <c r="H493" s="65"/>
      <c r="I493" s="64"/>
      <c r="J493" s="64"/>
      <c r="K493" s="64"/>
    </row>
    <row r="494" spans="1:11" ht="15" customHeight="1">
      <c r="A494" s="65"/>
      <c r="C494" s="65"/>
      <c r="D494" s="65"/>
      <c r="E494" s="65"/>
      <c r="G494" s="65"/>
      <c r="H494" s="65"/>
      <c r="I494" s="64"/>
      <c r="J494" s="64"/>
      <c r="K494" s="64"/>
    </row>
    <row r="495" spans="1:11" ht="15" customHeight="1">
      <c r="A495" s="65"/>
      <c r="C495" s="65"/>
      <c r="D495" s="65"/>
      <c r="E495" s="65"/>
      <c r="G495" s="65"/>
      <c r="H495" s="65"/>
      <c r="I495" s="64"/>
      <c r="J495" s="64"/>
      <c r="K495" s="64"/>
    </row>
    <row r="496" spans="1:11" ht="15" customHeight="1">
      <c r="A496" s="65"/>
      <c r="C496" s="65"/>
      <c r="D496" s="65"/>
      <c r="E496" s="65"/>
      <c r="G496" s="65"/>
      <c r="H496" s="65"/>
      <c r="I496" s="64"/>
      <c r="J496" s="64"/>
      <c r="K496" s="64"/>
    </row>
    <row r="497" spans="1:11" ht="15" customHeight="1">
      <c r="A497" s="65"/>
      <c r="C497" s="65"/>
      <c r="D497" s="65"/>
      <c r="E497" s="65"/>
      <c r="G497" s="65"/>
      <c r="H497" s="65"/>
      <c r="I497" s="64"/>
      <c r="J497" s="64"/>
      <c r="K497" s="64"/>
    </row>
    <row r="498" spans="1:11" ht="15" customHeight="1">
      <c r="A498" s="65"/>
      <c r="C498" s="65"/>
      <c r="D498" s="65"/>
      <c r="E498" s="65"/>
      <c r="G498" s="65"/>
      <c r="H498" s="65"/>
      <c r="I498" s="64"/>
      <c r="J498" s="64"/>
      <c r="K498" s="64"/>
    </row>
    <row r="499" spans="1:11" ht="15" customHeight="1">
      <c r="A499" s="65"/>
      <c r="C499" s="65"/>
      <c r="D499" s="65"/>
      <c r="E499" s="65"/>
      <c r="G499" s="65"/>
      <c r="H499" s="65"/>
      <c r="I499" s="64"/>
      <c r="J499" s="64"/>
      <c r="K499" s="64"/>
    </row>
    <row r="500" spans="1:11" ht="15" customHeight="1">
      <c r="A500" s="65"/>
      <c r="C500" s="65"/>
      <c r="D500" s="65"/>
      <c r="E500" s="65"/>
      <c r="G500" s="65"/>
      <c r="H500" s="65"/>
      <c r="I500" s="64"/>
      <c r="J500" s="64"/>
      <c r="K500" s="64"/>
    </row>
    <row r="501" spans="1:11" ht="15" customHeight="1">
      <c r="A501" s="65"/>
      <c r="C501" s="65"/>
      <c r="D501" s="65"/>
      <c r="E501" s="65"/>
      <c r="G501" s="65"/>
      <c r="H501" s="65"/>
      <c r="I501" s="64"/>
      <c r="J501" s="64"/>
      <c r="K501" s="64"/>
    </row>
    <row r="502" spans="1:11" ht="15" customHeight="1">
      <c r="A502" s="65"/>
      <c r="C502" s="65"/>
      <c r="D502" s="65"/>
      <c r="E502" s="65"/>
      <c r="G502" s="65"/>
      <c r="H502" s="65"/>
      <c r="I502" s="64"/>
      <c r="J502" s="64"/>
      <c r="K502" s="64"/>
    </row>
    <row r="503" spans="1:11" ht="15" customHeight="1">
      <c r="A503" s="65"/>
      <c r="C503" s="65"/>
      <c r="D503" s="65"/>
      <c r="E503" s="65"/>
      <c r="G503" s="65"/>
      <c r="H503" s="65"/>
      <c r="I503" s="64"/>
      <c r="J503" s="64"/>
      <c r="K503" s="64"/>
    </row>
    <row r="504" spans="1:11" ht="15" customHeight="1">
      <c r="A504" s="65"/>
      <c r="C504" s="65"/>
      <c r="D504" s="65"/>
      <c r="E504" s="65"/>
      <c r="G504" s="65"/>
      <c r="H504" s="65"/>
      <c r="I504" s="64"/>
      <c r="J504" s="64"/>
      <c r="K504" s="64"/>
    </row>
    <row r="505" spans="1:11" ht="15" customHeight="1">
      <c r="A505" s="65"/>
      <c r="C505" s="65"/>
      <c r="D505" s="65"/>
      <c r="E505" s="65"/>
      <c r="G505" s="65"/>
      <c r="H505" s="65"/>
      <c r="I505" s="64"/>
      <c r="J505" s="64"/>
      <c r="K505" s="64"/>
    </row>
    <row r="506" spans="1:11" ht="15" customHeight="1">
      <c r="A506" s="65"/>
      <c r="C506" s="65"/>
      <c r="D506" s="65"/>
      <c r="E506" s="65"/>
      <c r="G506" s="65"/>
      <c r="H506" s="65"/>
      <c r="I506" s="64"/>
      <c r="J506" s="64"/>
      <c r="K506" s="64"/>
    </row>
    <row r="507" spans="1:11" ht="15" customHeight="1">
      <c r="A507" s="65"/>
      <c r="C507" s="65"/>
      <c r="D507" s="65"/>
      <c r="E507" s="65"/>
      <c r="G507" s="65"/>
      <c r="H507" s="65"/>
      <c r="I507" s="64"/>
      <c r="J507" s="64"/>
      <c r="K507" s="64"/>
    </row>
    <row r="508" spans="1:11" ht="15" customHeight="1">
      <c r="A508" s="65"/>
      <c r="C508" s="65"/>
      <c r="D508" s="65"/>
      <c r="E508" s="65"/>
      <c r="G508" s="65"/>
      <c r="H508" s="65"/>
      <c r="I508" s="64"/>
      <c r="J508" s="64"/>
      <c r="K508" s="64"/>
    </row>
    <row r="509" spans="1:11" ht="15" customHeight="1">
      <c r="A509" s="65"/>
      <c r="C509" s="65"/>
      <c r="D509" s="65"/>
      <c r="E509" s="65"/>
      <c r="G509" s="65"/>
      <c r="H509" s="65"/>
      <c r="I509" s="64"/>
      <c r="J509" s="64"/>
      <c r="K509" s="64"/>
    </row>
    <row r="510" spans="1:11" ht="15" customHeight="1">
      <c r="A510" s="65"/>
      <c r="C510" s="65"/>
      <c r="D510" s="65"/>
      <c r="E510" s="65"/>
      <c r="G510" s="65"/>
      <c r="H510" s="65"/>
      <c r="I510" s="64"/>
      <c r="J510" s="64"/>
      <c r="K510" s="64"/>
    </row>
    <row r="511" spans="1:11" ht="15" customHeight="1">
      <c r="A511" s="65"/>
      <c r="C511" s="65"/>
      <c r="D511" s="65"/>
      <c r="E511" s="65"/>
      <c r="G511" s="65"/>
      <c r="H511" s="65"/>
      <c r="I511" s="64"/>
      <c r="J511" s="64"/>
      <c r="K511" s="64"/>
    </row>
    <row r="512" spans="1:11" ht="15" customHeight="1">
      <c r="A512" s="65"/>
      <c r="C512" s="65"/>
      <c r="D512" s="65"/>
      <c r="E512" s="65"/>
      <c r="G512" s="65"/>
      <c r="H512" s="65"/>
      <c r="I512" s="64"/>
      <c r="J512" s="64"/>
      <c r="K512" s="64"/>
    </row>
    <row r="513" spans="1:11" ht="15" customHeight="1">
      <c r="A513" s="65"/>
      <c r="C513" s="65"/>
      <c r="D513" s="65"/>
      <c r="E513" s="65"/>
      <c r="G513" s="65"/>
      <c r="H513" s="65"/>
      <c r="I513" s="64"/>
      <c r="J513" s="64"/>
      <c r="K513" s="64"/>
    </row>
    <row r="514" spans="1:11" ht="15" customHeight="1">
      <c r="A514" s="65"/>
      <c r="C514" s="65"/>
      <c r="D514" s="65"/>
      <c r="E514" s="65"/>
      <c r="G514" s="65"/>
      <c r="H514" s="65"/>
      <c r="I514" s="64"/>
      <c r="J514" s="64"/>
      <c r="K514" s="64"/>
    </row>
    <row r="515" spans="1:11" ht="15" customHeight="1">
      <c r="A515" s="65"/>
      <c r="C515" s="65"/>
      <c r="D515" s="65"/>
      <c r="E515" s="65"/>
      <c r="G515" s="65"/>
      <c r="H515" s="65"/>
      <c r="I515" s="64"/>
      <c r="J515" s="64"/>
      <c r="K515" s="64"/>
    </row>
    <row r="516" spans="1:11" ht="15" customHeight="1">
      <c r="A516" s="65"/>
      <c r="C516" s="65"/>
      <c r="D516" s="65"/>
      <c r="E516" s="65"/>
      <c r="G516" s="65"/>
      <c r="H516" s="65"/>
      <c r="I516" s="64"/>
      <c r="J516" s="64"/>
      <c r="K516" s="64"/>
    </row>
    <row r="517" spans="1:11" ht="15" customHeight="1">
      <c r="A517" s="65"/>
      <c r="C517" s="65"/>
      <c r="D517" s="65"/>
      <c r="E517" s="65"/>
      <c r="G517" s="65"/>
      <c r="H517" s="65"/>
      <c r="I517" s="64"/>
      <c r="J517" s="64"/>
      <c r="K517" s="64"/>
    </row>
    <row r="518" spans="1:11" ht="15" customHeight="1">
      <c r="A518" s="65"/>
      <c r="C518" s="65"/>
      <c r="D518" s="65"/>
      <c r="E518" s="65"/>
      <c r="G518" s="65"/>
      <c r="H518" s="65"/>
      <c r="I518" s="64"/>
      <c r="J518" s="64"/>
      <c r="K518" s="64"/>
    </row>
    <row r="519" spans="1:11" ht="15" customHeight="1">
      <c r="A519" s="65"/>
      <c r="C519" s="65"/>
      <c r="D519" s="65"/>
      <c r="E519" s="65"/>
      <c r="G519" s="65"/>
      <c r="H519" s="65"/>
      <c r="I519" s="64"/>
      <c r="J519" s="64"/>
      <c r="K519" s="64"/>
    </row>
    <row r="520" spans="1:11" ht="15" customHeight="1">
      <c r="A520" s="65"/>
      <c r="C520" s="65"/>
      <c r="D520" s="65"/>
      <c r="E520" s="65"/>
      <c r="G520" s="65"/>
      <c r="H520" s="65"/>
      <c r="I520" s="64"/>
      <c r="J520" s="64"/>
      <c r="K520" s="64"/>
    </row>
    <row r="521" spans="1:11" ht="15" customHeight="1">
      <c r="A521" s="65"/>
      <c r="C521" s="65"/>
      <c r="D521" s="65"/>
      <c r="E521" s="65"/>
      <c r="G521" s="65"/>
      <c r="H521" s="65"/>
      <c r="I521" s="64"/>
      <c r="J521" s="64"/>
      <c r="K521" s="64"/>
    </row>
    <row r="522" spans="1:11" ht="15" customHeight="1">
      <c r="A522" s="65"/>
      <c r="C522" s="65"/>
      <c r="D522" s="65"/>
      <c r="E522" s="65"/>
      <c r="G522" s="65"/>
      <c r="H522" s="65"/>
      <c r="I522" s="64"/>
      <c r="J522" s="64"/>
      <c r="K522" s="64"/>
    </row>
    <row r="523" spans="1:11" ht="15" customHeight="1">
      <c r="A523" s="65"/>
      <c r="F523" s="64"/>
      <c r="I523" s="64"/>
      <c r="J523" s="64"/>
      <c r="K523" s="64"/>
    </row>
    <row r="524" spans="1:11" ht="15" customHeight="1">
      <c r="A524" s="65"/>
      <c r="F524" s="64"/>
      <c r="I524" s="64"/>
      <c r="J524" s="64"/>
      <c r="K524" s="64"/>
    </row>
    <row r="525" spans="1:11" ht="15" customHeight="1">
      <c r="A525" s="65"/>
      <c r="F525" s="64"/>
      <c r="I525" s="64"/>
      <c r="J525" s="64"/>
      <c r="K525" s="64"/>
    </row>
    <row r="526" spans="1:11" ht="15" customHeight="1">
      <c r="A526" s="65"/>
      <c r="F526" s="64"/>
      <c r="I526" s="64"/>
      <c r="J526" s="64"/>
      <c r="K526" s="64"/>
    </row>
    <row r="527" spans="1:11" ht="15" customHeight="1">
      <c r="A527" s="65"/>
      <c r="F527" s="64"/>
      <c r="I527" s="64"/>
      <c r="J527" s="64"/>
      <c r="K527" s="64"/>
    </row>
    <row r="528" spans="1:11" ht="15" customHeight="1">
      <c r="A528" s="65"/>
      <c r="F528" s="64"/>
      <c r="I528" s="64"/>
      <c r="J528" s="64"/>
      <c r="K528" s="64"/>
    </row>
    <row r="529" spans="1:11" ht="15" customHeight="1">
      <c r="A529" s="65"/>
      <c r="F529" s="64"/>
      <c r="I529" s="64"/>
      <c r="J529" s="64"/>
      <c r="K529" s="64"/>
    </row>
    <row r="530" spans="1:11" ht="15" customHeight="1">
      <c r="A530" s="65"/>
      <c r="F530" s="64"/>
      <c r="I530" s="64"/>
      <c r="J530" s="64"/>
      <c r="K530" s="64"/>
    </row>
    <row r="531" spans="1:11" ht="15" customHeight="1">
      <c r="A531" s="65"/>
      <c r="F531" s="64"/>
      <c r="I531" s="64"/>
      <c r="J531" s="64"/>
      <c r="K531" s="64"/>
    </row>
  </sheetData>
  <mergeCells count="179">
    <mergeCell ref="A47:G47"/>
    <mergeCell ref="A49:F49"/>
    <mergeCell ref="B40:K40"/>
    <mergeCell ref="A52:E52"/>
    <mergeCell ref="B14:K14"/>
    <mergeCell ref="B16:K16"/>
    <mergeCell ref="A21:K21"/>
    <mergeCell ref="B22:K22"/>
    <mergeCell ref="B28:K28"/>
    <mergeCell ref="B32:K32"/>
    <mergeCell ref="A35:A36"/>
    <mergeCell ref="B44:K44"/>
    <mergeCell ref="A183:K183"/>
    <mergeCell ref="A186:K186"/>
    <mergeCell ref="A188:K188"/>
    <mergeCell ref="A190:K190"/>
    <mergeCell ref="A194:K194"/>
    <mergeCell ref="A166:K166"/>
    <mergeCell ref="A168:K168"/>
    <mergeCell ref="B152:K152"/>
    <mergeCell ref="A154:K154"/>
    <mergeCell ref="A173:K173"/>
    <mergeCell ref="A176:K176"/>
    <mergeCell ref="A178:K178"/>
    <mergeCell ref="A180:K180"/>
    <mergeCell ref="A170:K170"/>
    <mergeCell ref="A192:K192"/>
    <mergeCell ref="A138:K138"/>
    <mergeCell ref="A140:K140"/>
    <mergeCell ref="A197:K197"/>
    <mergeCell ref="A199:K199"/>
    <mergeCell ref="A201:K201"/>
    <mergeCell ref="A1:K1"/>
    <mergeCell ref="B2:C2"/>
    <mergeCell ref="A5:H5"/>
    <mergeCell ref="A3:H3"/>
    <mergeCell ref="E2:G2"/>
    <mergeCell ref="B4:C4"/>
    <mergeCell ref="E4:F4"/>
    <mergeCell ref="A111:K111"/>
    <mergeCell ref="A113:K113"/>
    <mergeCell ref="A66:K66"/>
    <mergeCell ref="A65:K65"/>
    <mergeCell ref="A142:K142"/>
    <mergeCell ref="A82:K82"/>
    <mergeCell ref="A89:K89"/>
    <mergeCell ref="A144:K144"/>
    <mergeCell ref="A146:K146"/>
    <mergeCell ref="A148:K148"/>
    <mergeCell ref="A164:K164"/>
    <mergeCell ref="A118:K118"/>
    <mergeCell ref="A121:K121"/>
    <mergeCell ref="A123:K123"/>
    <mergeCell ref="A125:K125"/>
    <mergeCell ref="A127:K127"/>
    <mergeCell ref="A129:K129"/>
    <mergeCell ref="A131:K131"/>
    <mergeCell ref="A133:K133"/>
    <mergeCell ref="A135:K135"/>
    <mergeCell ref="A92:K92"/>
    <mergeCell ref="A94:K94"/>
    <mergeCell ref="A96:K96"/>
    <mergeCell ref="A100:K100"/>
    <mergeCell ref="A103:K103"/>
    <mergeCell ref="A105:K105"/>
    <mergeCell ref="A107:K107"/>
    <mergeCell ref="A109:K109"/>
    <mergeCell ref="A115:K115"/>
    <mergeCell ref="B379:D379"/>
    <mergeCell ref="G377:I377"/>
    <mergeCell ref="H376:J376"/>
    <mergeCell ref="B377:D377"/>
    <mergeCell ref="G378:I378"/>
    <mergeCell ref="B378:D378"/>
    <mergeCell ref="B6:K6"/>
    <mergeCell ref="A7:K7"/>
    <mergeCell ref="B8:K8"/>
    <mergeCell ref="B10:K10"/>
    <mergeCell ref="A61:K61"/>
    <mergeCell ref="A58:K58"/>
    <mergeCell ref="A63:K63"/>
    <mergeCell ref="B54:K54"/>
    <mergeCell ref="B56:K56"/>
    <mergeCell ref="A157:K157"/>
    <mergeCell ref="A159:K159"/>
    <mergeCell ref="A161:K161"/>
    <mergeCell ref="B248:K248"/>
    <mergeCell ref="B246:K246"/>
    <mergeCell ref="H322:I322"/>
    <mergeCell ref="A254:K254"/>
    <mergeCell ref="H150:I150"/>
    <mergeCell ref="A251:K251"/>
    <mergeCell ref="B355:K355"/>
    <mergeCell ref="B367:K367"/>
    <mergeCell ref="A333:B333"/>
    <mergeCell ref="G333:G334"/>
    <mergeCell ref="H333:H334"/>
    <mergeCell ref="A345:B345"/>
    <mergeCell ref="C345:D345"/>
    <mergeCell ref="E345:E346"/>
    <mergeCell ref="F345:F346"/>
    <mergeCell ref="A357:B357"/>
    <mergeCell ref="C357:D357"/>
    <mergeCell ref="E357:F357"/>
    <mergeCell ref="G357:H357"/>
    <mergeCell ref="I357:I358"/>
    <mergeCell ref="J357:J358"/>
    <mergeCell ref="J359:J365"/>
    <mergeCell ref="H335:H341"/>
    <mergeCell ref="F347:F353"/>
    <mergeCell ref="B331:K331"/>
    <mergeCell ref="B343:K343"/>
    <mergeCell ref="B325:K325"/>
    <mergeCell ref="A258:K258"/>
    <mergeCell ref="A289:K289"/>
    <mergeCell ref="A291:K291"/>
    <mergeCell ref="A293:K293"/>
    <mergeCell ref="A299:K299"/>
    <mergeCell ref="A302:K302"/>
    <mergeCell ref="A304:K304"/>
    <mergeCell ref="A306:K306"/>
    <mergeCell ref="A308:K308"/>
    <mergeCell ref="A311:K311"/>
    <mergeCell ref="A314:K314"/>
    <mergeCell ref="A316:K316"/>
    <mergeCell ref="A318:K318"/>
    <mergeCell ref="A320:K320"/>
    <mergeCell ref="A286:K286"/>
    <mergeCell ref="A265:K265"/>
    <mergeCell ref="A284:K284"/>
    <mergeCell ref="A268:K268"/>
    <mergeCell ref="A280:K280"/>
    <mergeCell ref="A282:K282"/>
    <mergeCell ref="A263:K263"/>
    <mergeCell ref="A369:B369"/>
    <mergeCell ref="C369:D369"/>
    <mergeCell ref="E369:E370"/>
    <mergeCell ref="F369:F370"/>
    <mergeCell ref="A69:K69"/>
    <mergeCell ref="A71:K71"/>
    <mergeCell ref="A73:K73"/>
    <mergeCell ref="A75:K75"/>
    <mergeCell ref="A79:K79"/>
    <mergeCell ref="A84:K84"/>
    <mergeCell ref="A86:K86"/>
    <mergeCell ref="A327:B327"/>
    <mergeCell ref="C333:D333"/>
    <mergeCell ref="E333:F333"/>
    <mergeCell ref="A267:K267"/>
    <mergeCell ref="A269:K269"/>
    <mergeCell ref="A271:K271"/>
    <mergeCell ref="A273:K273"/>
    <mergeCell ref="A275:K275"/>
    <mergeCell ref="A277:K277"/>
    <mergeCell ref="A295:K295"/>
    <mergeCell ref="A297:K297"/>
    <mergeCell ref="B329:K329"/>
    <mergeCell ref="A261:K261"/>
    <mergeCell ref="A257:K257"/>
    <mergeCell ref="A242:K242"/>
    <mergeCell ref="H244:I244"/>
    <mergeCell ref="A203:K203"/>
    <mergeCell ref="A205:K205"/>
    <mergeCell ref="A207:K207"/>
    <mergeCell ref="A209:K209"/>
    <mergeCell ref="A212:K212"/>
    <mergeCell ref="A215:K215"/>
    <mergeCell ref="A236:K236"/>
    <mergeCell ref="A238:K238"/>
    <mergeCell ref="A240:K240"/>
    <mergeCell ref="A217:K217"/>
    <mergeCell ref="A219:K219"/>
    <mergeCell ref="A221:K221"/>
    <mergeCell ref="A223:K223"/>
    <mergeCell ref="A225:K225"/>
    <mergeCell ref="A227:K227"/>
    <mergeCell ref="A229:K229"/>
    <mergeCell ref="A232:K232"/>
    <mergeCell ref="A234:K234"/>
  </mergeCells>
  <phoneticPr fontId="4" type="noConversion"/>
  <printOptions horizontalCentered="1"/>
  <pageMargins left="0.19685039370078741" right="0" top="0.59055118110236227" bottom="0" header="0" footer="0"/>
  <pageSetup paperSize="9" scale="50" fitToHeight="7" orientation="portrait" horizontalDpi="300" verticalDpi="300" r:id="rId1"/>
  <headerFooter alignWithMargins="0"/>
  <rowBreaks count="3" manualBreakCount="3">
    <brk id="99" max="10" man="1"/>
    <brk id="245" max="10" man="1"/>
    <brk id="35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"/>
  <sheetViews>
    <sheetView view="pageBreakPreview" zoomScale="110" zoomScaleNormal="115" zoomScaleSheetLayoutView="110" workbookViewId="0">
      <selection activeCell="E9" sqref="E9"/>
    </sheetView>
  </sheetViews>
  <sheetFormatPr defaultRowHeight="13.2"/>
  <cols>
    <col min="1" max="2" width="12.5546875" customWidth="1"/>
    <col min="3" max="3" width="44.33203125" customWidth="1"/>
    <col min="4" max="4" width="7.88671875" customWidth="1"/>
    <col min="5" max="5" width="10.44140625" bestFit="1" customWidth="1"/>
    <col min="6" max="6" width="13.88671875" customWidth="1"/>
    <col min="7" max="7" width="13.44140625" bestFit="1" customWidth="1"/>
  </cols>
  <sheetData>
    <row r="1" spans="1:7" ht="22.5" customHeight="1">
      <c r="A1" s="394" t="s">
        <v>86</v>
      </c>
      <c r="B1" s="395"/>
      <c r="C1" s="395"/>
      <c r="D1" s="395"/>
      <c r="E1" s="395"/>
      <c r="F1" s="146" t="s">
        <v>41</v>
      </c>
      <c r="G1" s="147">
        <v>45385</v>
      </c>
    </row>
    <row r="2" spans="1:7" ht="40.5" customHeight="1">
      <c r="A2" s="396" t="s">
        <v>99</v>
      </c>
      <c r="B2" s="397"/>
      <c r="C2" s="144" t="s">
        <v>64</v>
      </c>
      <c r="D2" s="132" t="s">
        <v>2</v>
      </c>
      <c r="E2" s="132" t="s">
        <v>65</v>
      </c>
      <c r="F2" s="145" t="s">
        <v>66</v>
      </c>
      <c r="G2" s="130" t="s">
        <v>67</v>
      </c>
    </row>
    <row r="3" spans="1:7" ht="72.75" customHeight="1">
      <c r="A3" s="396" t="s">
        <v>68</v>
      </c>
      <c r="B3" s="397"/>
      <c r="C3" s="141" t="s">
        <v>69</v>
      </c>
      <c r="D3" s="142" t="s">
        <v>12</v>
      </c>
      <c r="E3" s="143">
        <v>45200</v>
      </c>
      <c r="F3" s="143" t="s">
        <v>88</v>
      </c>
      <c r="G3" s="131">
        <f>SUM(G5:G9)</f>
        <v>36.414299999999997</v>
      </c>
    </row>
    <row r="4" spans="1:7">
      <c r="A4" s="132" t="s">
        <v>85</v>
      </c>
      <c r="B4" s="132" t="s">
        <v>70</v>
      </c>
      <c r="C4" s="132" t="s">
        <v>71</v>
      </c>
      <c r="D4" s="132" t="s">
        <v>2</v>
      </c>
      <c r="E4" s="132" t="s">
        <v>72</v>
      </c>
      <c r="F4" s="132" t="s">
        <v>73</v>
      </c>
      <c r="G4" s="132" t="s">
        <v>74</v>
      </c>
    </row>
    <row r="5" spans="1:7" ht="20.25" customHeight="1">
      <c r="A5" s="133" t="s">
        <v>83</v>
      </c>
      <c r="B5" s="133" t="s">
        <v>75</v>
      </c>
      <c r="C5" s="151" t="s">
        <v>76</v>
      </c>
      <c r="D5" s="150" t="s">
        <v>7</v>
      </c>
      <c r="E5" s="148">
        <f>0.3*1</f>
        <v>0.3</v>
      </c>
      <c r="F5" s="162">
        <v>20.43</v>
      </c>
      <c r="G5" s="152">
        <f>E5*F5</f>
        <v>6.1289999999999996</v>
      </c>
    </row>
    <row r="6" spans="1:7" ht="25.8" customHeight="1">
      <c r="A6" s="133" t="s">
        <v>83</v>
      </c>
      <c r="B6" s="133" t="s">
        <v>77</v>
      </c>
      <c r="C6" s="135" t="s">
        <v>251</v>
      </c>
      <c r="D6" s="149" t="s">
        <v>10</v>
      </c>
      <c r="E6" s="136">
        <f>0.3*0.1</f>
        <v>0.03</v>
      </c>
      <c r="F6" s="162">
        <v>60.61</v>
      </c>
      <c r="G6" s="153">
        <f>E6*F6</f>
        <v>1.8182999999999998</v>
      </c>
    </row>
    <row r="7" spans="1:7" ht="39.6" customHeight="1">
      <c r="A7" s="133" t="s">
        <v>83</v>
      </c>
      <c r="B7" s="133" t="s">
        <v>78</v>
      </c>
      <c r="C7" s="135" t="s">
        <v>82</v>
      </c>
      <c r="D7" s="133" t="s">
        <v>10</v>
      </c>
      <c r="E7" s="136">
        <f>0.3*0.1</f>
        <v>0.03</v>
      </c>
      <c r="F7" s="162">
        <v>652.22</v>
      </c>
      <c r="G7" s="154">
        <f>E7*F7</f>
        <v>19.566600000000001</v>
      </c>
    </row>
    <row r="8" spans="1:7" ht="30" customHeight="1">
      <c r="A8" s="133" t="s">
        <v>83</v>
      </c>
      <c r="B8" s="133" t="s">
        <v>192</v>
      </c>
      <c r="C8" s="135" t="s">
        <v>191</v>
      </c>
      <c r="D8" s="133" t="s">
        <v>7</v>
      </c>
      <c r="E8" s="136">
        <f>1*0.12</f>
        <v>0.12</v>
      </c>
      <c r="F8" s="162">
        <v>57.67</v>
      </c>
      <c r="G8" s="154">
        <f>E8*F8</f>
        <v>6.9203999999999999</v>
      </c>
    </row>
    <row r="9" spans="1:7">
      <c r="A9" s="133" t="s">
        <v>83</v>
      </c>
      <c r="B9" s="133" t="s">
        <v>79</v>
      </c>
      <c r="C9" s="135" t="s">
        <v>80</v>
      </c>
      <c r="D9" s="133" t="s">
        <v>10</v>
      </c>
      <c r="E9" s="136">
        <f>E7</f>
        <v>0.03</v>
      </c>
      <c r="F9" s="162">
        <v>66</v>
      </c>
      <c r="G9" s="155">
        <f>E9*F9</f>
        <v>1.98</v>
      </c>
    </row>
    <row r="10" spans="1:7">
      <c r="A10" s="134"/>
      <c r="B10" s="134"/>
      <c r="C10" s="138"/>
      <c r="D10" s="139"/>
      <c r="E10" s="136"/>
      <c r="F10" s="137"/>
      <c r="G10" s="140"/>
    </row>
    <row r="11" spans="1:7">
      <c r="A11" s="398"/>
      <c r="B11" s="399"/>
      <c r="C11" s="399"/>
      <c r="D11" s="399"/>
      <c r="E11" s="399"/>
      <c r="F11" s="399"/>
      <c r="G11" s="400"/>
    </row>
    <row r="12" spans="1:7">
      <c r="A12" s="166"/>
      <c r="B12" s="167"/>
      <c r="C12" s="167"/>
      <c r="D12" s="167"/>
      <c r="E12" s="167"/>
      <c r="F12" s="167"/>
      <c r="G12" s="168"/>
    </row>
    <row r="13" spans="1:7">
      <c r="A13" s="166"/>
      <c r="B13" s="167"/>
      <c r="C13" s="167"/>
      <c r="D13" s="167"/>
      <c r="E13" s="167"/>
      <c r="F13" s="167"/>
      <c r="G13" s="168"/>
    </row>
    <row r="14" spans="1:7" ht="26.4">
      <c r="A14" s="166"/>
      <c r="B14" s="167"/>
      <c r="C14" s="169"/>
      <c r="D14" s="167"/>
      <c r="E14" s="167"/>
      <c r="F14" s="167"/>
      <c r="G14" s="34" t="s">
        <v>111</v>
      </c>
    </row>
    <row r="15" spans="1:7">
      <c r="A15" s="166"/>
      <c r="B15" s="167"/>
      <c r="C15" s="170" t="s">
        <v>81</v>
      </c>
      <c r="D15" s="167"/>
      <c r="E15" s="167"/>
      <c r="F15" s="167"/>
      <c r="G15" s="168"/>
    </row>
    <row r="16" spans="1:7">
      <c r="A16" s="166"/>
      <c r="B16" s="167"/>
      <c r="C16" s="171" t="s">
        <v>91</v>
      </c>
      <c r="D16" s="167"/>
      <c r="E16" s="167"/>
      <c r="F16" s="167"/>
      <c r="G16" s="168"/>
    </row>
    <row r="17" spans="1:7">
      <c r="A17" s="166"/>
      <c r="B17" s="167"/>
      <c r="C17" s="171"/>
      <c r="D17" s="167"/>
      <c r="E17" s="167"/>
      <c r="F17" s="167"/>
      <c r="G17" s="168"/>
    </row>
    <row r="18" spans="1:7">
      <c r="A18" s="166"/>
      <c r="B18" s="167"/>
      <c r="C18" s="171"/>
      <c r="D18" s="167"/>
      <c r="E18" s="167"/>
      <c r="F18" s="167"/>
      <c r="G18" s="168"/>
    </row>
    <row r="19" spans="1:7">
      <c r="A19" s="166"/>
      <c r="B19" s="167"/>
      <c r="C19" s="172"/>
      <c r="D19" s="167"/>
      <c r="E19" s="167"/>
      <c r="F19" s="167"/>
      <c r="G19" s="168"/>
    </row>
    <row r="20" spans="1:7">
      <c r="A20" s="166"/>
      <c r="B20" s="167"/>
      <c r="C20" s="178" t="s">
        <v>102</v>
      </c>
      <c r="D20" s="167"/>
      <c r="E20" s="167"/>
      <c r="F20" s="167"/>
      <c r="G20" s="168"/>
    </row>
    <row r="21" spans="1:7">
      <c r="A21" s="166"/>
      <c r="B21" s="167"/>
      <c r="C21" s="171" t="s">
        <v>43</v>
      </c>
      <c r="D21" s="167"/>
      <c r="E21" s="167"/>
      <c r="F21" s="167"/>
      <c r="G21" s="168"/>
    </row>
    <row r="22" spans="1:7">
      <c r="A22" s="173"/>
      <c r="B22" s="172"/>
      <c r="C22" s="172"/>
      <c r="D22" s="172"/>
      <c r="E22" s="172"/>
      <c r="F22" s="172"/>
      <c r="G22" s="174"/>
    </row>
  </sheetData>
  <mergeCells count="4">
    <mergeCell ref="A1:E1"/>
    <mergeCell ref="A3:B3"/>
    <mergeCell ref="A11:G11"/>
    <mergeCell ref="A2:B2"/>
  </mergeCells>
  <pageMargins left="0.511811024" right="0.511811024" top="0.78740157499999996" bottom="0.78740157499999996" header="0.31496062000000002" footer="0.31496062000000002"/>
  <pageSetup paperSize="9" scale="81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8"/>
  <sheetViews>
    <sheetView showGridLines="0" showZeros="0" view="pageBreakPreview" zoomScaleNormal="75" zoomScaleSheetLayoutView="100" workbookViewId="0">
      <selection activeCell="E17" sqref="E17:J17"/>
    </sheetView>
  </sheetViews>
  <sheetFormatPr defaultColWidth="9.109375" defaultRowHeight="13.2"/>
  <cols>
    <col min="1" max="1" width="9.33203125" style="67" customWidth="1"/>
    <col min="2" max="2" width="50.88671875" style="67" customWidth="1"/>
    <col min="3" max="3" width="24.6640625" style="77" customWidth="1"/>
    <col min="4" max="4" width="20.6640625" style="77" customWidth="1"/>
    <col min="5" max="5" width="14.5546875" style="67" customWidth="1"/>
    <col min="6" max="6" width="12.33203125" style="67" customWidth="1"/>
    <col min="7" max="7" width="12" style="67" customWidth="1"/>
    <col min="8" max="8" width="11.77734375" style="67" customWidth="1"/>
    <col min="9" max="9" width="12.33203125" style="67" customWidth="1"/>
    <col min="10" max="10" width="12.44140625" style="67" customWidth="1"/>
    <col min="11" max="11" width="12.33203125" style="67" bestFit="1" customWidth="1"/>
    <col min="12" max="16384" width="9.109375" style="67"/>
  </cols>
  <sheetData>
    <row r="1" spans="1:11" ht="69" customHeight="1">
      <c r="A1" s="183"/>
      <c r="B1" s="184"/>
      <c r="C1" s="185"/>
      <c r="D1" s="185"/>
      <c r="E1" s="185"/>
      <c r="F1" s="401"/>
      <c r="G1" s="401"/>
      <c r="H1" s="401"/>
      <c r="I1" s="401"/>
      <c r="J1" s="402"/>
    </row>
    <row r="2" spans="1:11" ht="15.6">
      <c r="A2" s="403"/>
      <c r="B2" s="404"/>
      <c r="C2" s="404"/>
      <c r="D2" s="404"/>
      <c r="E2" s="405"/>
      <c r="F2" s="417" t="s">
        <v>109</v>
      </c>
      <c r="G2" s="418"/>
      <c r="H2" s="418"/>
      <c r="I2" s="418"/>
      <c r="J2" s="419"/>
    </row>
    <row r="3" spans="1:11" ht="18" customHeight="1">
      <c r="A3" s="420" t="s">
        <v>27</v>
      </c>
      <c r="B3" s="421"/>
      <c r="C3" s="421"/>
      <c r="D3" s="421"/>
      <c r="E3" s="421"/>
      <c r="F3" s="421"/>
      <c r="G3" s="421"/>
      <c r="H3" s="421"/>
      <c r="I3" s="421"/>
      <c r="J3" s="422"/>
    </row>
    <row r="4" spans="1:11" ht="18" customHeight="1">
      <c r="A4" s="423" t="str">
        <f>'Planilha Orcamentária'!A3</f>
        <v>PREFEITURA: Prefeitura Municipal de Bom Jardim de Minas</v>
      </c>
      <c r="B4" s="423"/>
      <c r="C4" s="186" t="s">
        <v>42</v>
      </c>
      <c r="D4" s="187">
        <f>'Planilha Orcamentária'!H35</f>
        <v>1200897.9299999997</v>
      </c>
      <c r="E4" s="415" t="s">
        <v>41</v>
      </c>
      <c r="F4" s="416"/>
      <c r="G4" s="416"/>
      <c r="H4" s="412">
        <v>45386</v>
      </c>
      <c r="I4" s="413"/>
      <c r="J4" s="414"/>
    </row>
    <row r="5" spans="1:11" ht="32.25" customHeight="1">
      <c r="A5" s="430" t="str">
        <f>'Planilha Orcamentária'!A4</f>
        <v>OBRA: PAVIMENTAÇÃO DE ESTRADAS VICINAIS</v>
      </c>
      <c r="B5" s="430"/>
      <c r="C5" s="409" t="str">
        <f>'Planilha Orcamentária'!A5</f>
        <v>LOCAL: Comunidade do Taboão - Bom Jardim de Minas/MG.</v>
      </c>
      <c r="D5" s="410"/>
      <c r="E5" s="410"/>
      <c r="F5" s="410"/>
      <c r="G5" s="411"/>
      <c r="H5" s="406" t="s">
        <v>194</v>
      </c>
      <c r="I5" s="407"/>
      <c r="J5" s="408"/>
    </row>
    <row r="6" spans="1:11" ht="36" customHeight="1">
      <c r="A6" s="68" t="s">
        <v>0</v>
      </c>
      <c r="B6" s="68" t="s">
        <v>28</v>
      </c>
      <c r="C6" s="177" t="s">
        <v>29</v>
      </c>
      <c r="D6" s="177" t="s">
        <v>30</v>
      </c>
      <c r="E6" s="68" t="s">
        <v>31</v>
      </c>
      <c r="F6" s="68" t="s">
        <v>32</v>
      </c>
      <c r="G6" s="68" t="s">
        <v>89</v>
      </c>
      <c r="H6" s="68" t="s">
        <v>103</v>
      </c>
      <c r="I6" s="68" t="s">
        <v>104</v>
      </c>
      <c r="J6" s="68" t="s">
        <v>107</v>
      </c>
    </row>
    <row r="7" spans="1:11" s="72" customFormat="1" ht="14.25" customHeight="1">
      <c r="A7" s="434" t="s">
        <v>51</v>
      </c>
      <c r="B7" s="433" t="str">
        <f>'Planilha Orcamentária'!C10</f>
        <v>SERVIÇOS PRELIMINARES</v>
      </c>
      <c r="C7" s="69" t="s">
        <v>33</v>
      </c>
      <c r="D7" s="70">
        <f>D8/$D$18</f>
        <v>1.4948397820953858E-3</v>
      </c>
      <c r="E7" s="71">
        <v>1</v>
      </c>
      <c r="F7" s="71"/>
      <c r="G7" s="71"/>
      <c r="H7" s="71"/>
      <c r="I7" s="71"/>
      <c r="J7" s="71"/>
    </row>
    <row r="8" spans="1:11" s="72" customFormat="1" ht="14.25" customHeight="1">
      <c r="A8" s="434"/>
      <c r="B8" s="433"/>
      <c r="C8" s="73" t="s">
        <v>34</v>
      </c>
      <c r="D8" s="87">
        <f>'Planilha Orcamentária'!H10</f>
        <v>1795.15</v>
      </c>
      <c r="E8" s="87">
        <f t="shared" ref="E8:J8" si="0">E7*$D$8</f>
        <v>1795.15</v>
      </c>
      <c r="F8" s="87">
        <f t="shared" si="0"/>
        <v>0</v>
      </c>
      <c r="G8" s="87">
        <f t="shared" si="0"/>
        <v>0</v>
      </c>
      <c r="H8" s="87">
        <f t="shared" si="0"/>
        <v>0</v>
      </c>
      <c r="I8" s="87">
        <f t="shared" si="0"/>
        <v>0</v>
      </c>
      <c r="J8" s="87">
        <f t="shared" si="0"/>
        <v>0</v>
      </c>
    </row>
    <row r="9" spans="1:11" s="72" customFormat="1" ht="14.25" customHeight="1">
      <c r="A9" s="434" t="s">
        <v>52</v>
      </c>
      <c r="B9" s="433" t="str">
        <f>'Planilha Orcamentária'!C13</f>
        <v>DRENAGEM</v>
      </c>
      <c r="C9" s="69" t="s">
        <v>33</v>
      </c>
      <c r="D9" s="70">
        <f>D10/$D$18</f>
        <v>5.7433174191581789E-2</v>
      </c>
      <c r="E9" s="71">
        <v>0.5</v>
      </c>
      <c r="F9" s="71">
        <v>0.5</v>
      </c>
      <c r="G9" s="71"/>
      <c r="H9" s="71"/>
      <c r="I9" s="71"/>
      <c r="J9" s="71"/>
      <c r="K9" s="292"/>
    </row>
    <row r="10" spans="1:11" s="72" customFormat="1" ht="14.25" customHeight="1">
      <c r="A10" s="434"/>
      <c r="B10" s="433"/>
      <c r="C10" s="73" t="s">
        <v>34</v>
      </c>
      <c r="D10" s="87">
        <f>'Planilha Orcamentária'!H13</f>
        <v>68971.38</v>
      </c>
      <c r="E10" s="87">
        <f>E9*$D$10</f>
        <v>34485.69</v>
      </c>
      <c r="F10" s="87">
        <f>F9*$D$10</f>
        <v>34485.69</v>
      </c>
      <c r="G10" s="87"/>
      <c r="H10" s="87"/>
      <c r="I10" s="87"/>
      <c r="J10" s="87"/>
    </row>
    <row r="11" spans="1:11" s="72" customFormat="1" ht="14.25" customHeight="1">
      <c r="A11" s="431" t="s">
        <v>53</v>
      </c>
      <c r="B11" s="433" t="str">
        <f>'Planilha Orcamentária'!C21</f>
        <v>SERVIÇOS DE CALÇAMENTO EM BLOQUETE</v>
      </c>
      <c r="C11" s="69" t="s">
        <v>33</v>
      </c>
      <c r="D11" s="70">
        <f>D12/$D$18</f>
        <v>0.64144296593133432</v>
      </c>
      <c r="E11" s="71">
        <v>0.15</v>
      </c>
      <c r="F11" s="71">
        <v>0.15</v>
      </c>
      <c r="G11" s="71">
        <v>0.2</v>
      </c>
      <c r="H11" s="71">
        <v>0.2</v>
      </c>
      <c r="I11" s="71">
        <v>0.15</v>
      </c>
      <c r="J11" s="71">
        <v>0.15</v>
      </c>
      <c r="K11" s="292"/>
    </row>
    <row r="12" spans="1:11" s="72" customFormat="1" ht="14.25" customHeight="1">
      <c r="A12" s="432"/>
      <c r="B12" s="433"/>
      <c r="C12" s="73" t="s">
        <v>34</v>
      </c>
      <c r="D12" s="87">
        <f>'Planilha Orcamentária'!H21</f>
        <v>770307.53</v>
      </c>
      <c r="E12" s="87">
        <f t="shared" ref="E12:J12" si="1">E11*$D$12</f>
        <v>115546.1295</v>
      </c>
      <c r="F12" s="87">
        <f t="shared" si="1"/>
        <v>115546.1295</v>
      </c>
      <c r="G12" s="87">
        <f t="shared" si="1"/>
        <v>154061.50600000002</v>
      </c>
      <c r="H12" s="87">
        <f t="shared" si="1"/>
        <v>154061.50600000002</v>
      </c>
      <c r="I12" s="87">
        <f t="shared" si="1"/>
        <v>115546.1295</v>
      </c>
      <c r="J12" s="87">
        <f t="shared" si="1"/>
        <v>115546.1295</v>
      </c>
    </row>
    <row r="13" spans="1:11" s="72" customFormat="1" ht="14.25" customHeight="1">
      <c r="A13" s="434" t="s">
        <v>54</v>
      </c>
      <c r="B13" s="433" t="str">
        <f>'Planilha Orcamentária'!C25</f>
        <v>OBRAS COMPLEMENTARES</v>
      </c>
      <c r="C13" s="69" t="s">
        <v>33</v>
      </c>
      <c r="D13" s="70">
        <f>D14/$D$18</f>
        <v>0.29542597346304023</v>
      </c>
      <c r="E13" s="71">
        <v>0.15</v>
      </c>
      <c r="F13" s="71">
        <v>0.15</v>
      </c>
      <c r="G13" s="71">
        <v>0.2</v>
      </c>
      <c r="H13" s="71">
        <v>0.2</v>
      </c>
      <c r="I13" s="71">
        <v>0.15</v>
      </c>
      <c r="J13" s="71">
        <v>0.15</v>
      </c>
      <c r="K13" s="292"/>
    </row>
    <row r="14" spans="1:11" s="72" customFormat="1" ht="14.25" customHeight="1">
      <c r="A14" s="434"/>
      <c r="B14" s="433"/>
      <c r="C14" s="73" t="s">
        <v>34</v>
      </c>
      <c r="D14" s="87">
        <f>'Planilha Orcamentária'!H25</f>
        <v>354776.44</v>
      </c>
      <c r="E14" s="87">
        <f t="shared" ref="E14:I14" si="2">E13*$D$14</f>
        <v>53216.466</v>
      </c>
      <c r="F14" s="87">
        <f t="shared" si="2"/>
        <v>53216.466</v>
      </c>
      <c r="G14" s="87">
        <f t="shared" si="2"/>
        <v>70955.288</v>
      </c>
      <c r="H14" s="87">
        <f t="shared" si="2"/>
        <v>70955.288</v>
      </c>
      <c r="I14" s="87">
        <f t="shared" si="2"/>
        <v>53216.466</v>
      </c>
      <c r="J14" s="87">
        <f>J13*$D$14</f>
        <v>53216.466</v>
      </c>
    </row>
    <row r="15" spans="1:11" s="72" customFormat="1" ht="14.25" customHeight="1">
      <c r="A15" s="434" t="s">
        <v>214</v>
      </c>
      <c r="B15" s="433" t="str">
        <f>'Planilha Orcamentária'!C29</f>
        <v xml:space="preserve">PLACA DE SINALIZAÇÃO </v>
      </c>
      <c r="C15" s="69" t="s">
        <v>33</v>
      </c>
      <c r="D15" s="70">
        <f>D16/$D$18</f>
        <v>4.2030466319481451E-3</v>
      </c>
      <c r="E15" s="71">
        <v>0</v>
      </c>
      <c r="F15" s="71"/>
      <c r="G15" s="71"/>
      <c r="H15" s="71"/>
      <c r="I15" s="71"/>
      <c r="J15" s="71">
        <v>1</v>
      </c>
      <c r="K15" s="292"/>
    </row>
    <row r="16" spans="1:11" s="72" customFormat="1" ht="14.25" customHeight="1">
      <c r="A16" s="434"/>
      <c r="B16" s="433"/>
      <c r="C16" s="73" t="s">
        <v>34</v>
      </c>
      <c r="D16" s="87">
        <f>'Planilha Orcamentária'!H29</f>
        <v>5047.43</v>
      </c>
      <c r="E16" s="87">
        <f>E15*$D$16</f>
        <v>0</v>
      </c>
      <c r="F16" s="87"/>
      <c r="G16" s="87"/>
      <c r="H16" s="87"/>
      <c r="I16" s="87"/>
      <c r="J16" s="87">
        <f>J15*$D$16</f>
        <v>5047.43</v>
      </c>
    </row>
    <row r="17" spans="1:11" s="72" customFormat="1" ht="14.25" customHeight="1">
      <c r="A17" s="434" t="s">
        <v>35</v>
      </c>
      <c r="B17" s="434"/>
      <c r="C17" s="69" t="s">
        <v>33</v>
      </c>
      <c r="D17" s="70">
        <f>D7+D11+D13+D15</f>
        <v>0.94256682580841811</v>
      </c>
      <c r="E17" s="70">
        <f>E18/$D$18</f>
        <v>0.17074176778704245</v>
      </c>
      <c r="F17" s="70">
        <f t="shared" ref="F17:J17" si="3">F18/$D$18</f>
        <v>0.16924692800494706</v>
      </c>
      <c r="G17" s="70">
        <f t="shared" si="3"/>
        <v>0.18737378787887493</v>
      </c>
      <c r="H17" s="70">
        <f t="shared" si="3"/>
        <v>0.18737378787887493</v>
      </c>
      <c r="I17" s="70">
        <f t="shared" si="3"/>
        <v>0.14053034090915617</v>
      </c>
      <c r="J17" s="70">
        <f t="shared" si="3"/>
        <v>0.14473338754110432</v>
      </c>
    </row>
    <row r="18" spans="1:11" s="72" customFormat="1" ht="13.5" customHeight="1">
      <c r="A18" s="434"/>
      <c r="B18" s="434"/>
      <c r="C18" s="69" t="s">
        <v>34</v>
      </c>
      <c r="D18" s="88">
        <f>D8+D12+D14+D16+D10</f>
        <v>1200897.9300000002</v>
      </c>
      <c r="E18" s="88">
        <f t="shared" ref="E18:J18" si="4">E8+E16+E14+E12+E10</f>
        <v>205043.43549999999</v>
      </c>
      <c r="F18" s="88">
        <f t="shared" si="4"/>
        <v>203248.2855</v>
      </c>
      <c r="G18" s="88">
        <f t="shared" si="4"/>
        <v>225016.79400000002</v>
      </c>
      <c r="H18" s="88">
        <f t="shared" si="4"/>
        <v>225016.79400000002</v>
      </c>
      <c r="I18" s="88">
        <f t="shared" si="4"/>
        <v>168762.5955</v>
      </c>
      <c r="J18" s="88">
        <f t="shared" si="4"/>
        <v>173810.02549999999</v>
      </c>
      <c r="K18" s="188"/>
    </row>
    <row r="19" spans="1:11" ht="14.25" customHeight="1">
      <c r="A19" s="74"/>
      <c r="B19" s="75"/>
      <c r="C19" s="75"/>
      <c r="D19" s="75"/>
      <c r="E19" s="75"/>
      <c r="F19" s="424" t="s">
        <v>36</v>
      </c>
      <c r="G19" s="425"/>
      <c r="H19" s="425"/>
      <c r="J19" s="181"/>
    </row>
    <row r="20" spans="1:11" ht="27.75" customHeight="1">
      <c r="A20" s="74"/>
      <c r="B20" s="76"/>
      <c r="C20" s="75"/>
      <c r="F20" s="426"/>
      <c r="G20" s="427"/>
      <c r="H20" s="427"/>
      <c r="J20" s="181"/>
    </row>
    <row r="21" spans="1:11">
      <c r="A21" s="78"/>
      <c r="B21" s="176" t="str">
        <f>'Planilha Orcamentária'!B39</f>
        <v>Priscila Cristina de Paula</v>
      </c>
      <c r="D21" s="79"/>
      <c r="E21" s="79"/>
      <c r="F21" s="426"/>
      <c r="G21" s="427"/>
      <c r="H21" s="427"/>
      <c r="J21" s="181"/>
    </row>
    <row r="22" spans="1:11" ht="19.5" customHeight="1">
      <c r="A22" s="80"/>
      <c r="B22" s="65" t="str">
        <f>'Planilha Orcamentária'!B41</f>
        <v>Engenheira Civil</v>
      </c>
      <c r="F22" s="426"/>
      <c r="G22" s="427"/>
      <c r="H22" s="427"/>
      <c r="J22" s="181"/>
    </row>
    <row r="23" spans="1:11" ht="19.5" customHeight="1">
      <c r="A23" s="80"/>
      <c r="B23" s="65" t="s">
        <v>90</v>
      </c>
      <c r="F23" s="426"/>
      <c r="G23" s="427"/>
      <c r="H23" s="427"/>
      <c r="J23" s="181"/>
    </row>
    <row r="24" spans="1:11" ht="19.5" customHeight="1">
      <c r="A24" s="80"/>
      <c r="B24" s="65"/>
      <c r="F24" s="426"/>
      <c r="G24" s="427"/>
      <c r="H24" s="427"/>
      <c r="J24" s="181"/>
    </row>
    <row r="25" spans="1:11" ht="13.5" customHeight="1">
      <c r="A25" s="81"/>
      <c r="B25" s="116"/>
      <c r="C25" s="82"/>
      <c r="D25" s="82"/>
      <c r="E25" s="83"/>
      <c r="F25" s="426"/>
      <c r="G25" s="427"/>
      <c r="H25" s="427"/>
      <c r="J25" s="181"/>
    </row>
    <row r="26" spans="1:11" ht="14.25" customHeight="1">
      <c r="A26" s="80"/>
      <c r="B26" s="176" t="str">
        <f>'Planilha Orcamentária'!B44</f>
        <v xml:space="preserve">José Francisco Matos e Silva                 
     </v>
      </c>
      <c r="F26" s="426"/>
      <c r="G26" s="427"/>
      <c r="H26" s="427"/>
      <c r="J26" s="181"/>
    </row>
    <row r="27" spans="1:11" ht="14.1" customHeight="1">
      <c r="A27" s="80"/>
      <c r="B27" s="117" t="str" cm="1">
        <f t="array" ref="B27:C27">'Planilha Orcamentária'!B45:C45</f>
        <v>Prefeito Municipal</v>
      </c>
      <c r="C27" s="77">
        <v>0</v>
      </c>
      <c r="F27" s="426"/>
      <c r="G27" s="427"/>
      <c r="H27" s="427"/>
      <c r="J27" s="181"/>
    </row>
    <row r="28" spans="1:11">
      <c r="A28" s="84"/>
      <c r="B28" s="85"/>
      <c r="C28" s="86"/>
      <c r="D28" s="86"/>
      <c r="E28" s="85"/>
      <c r="F28" s="428"/>
      <c r="G28" s="429"/>
      <c r="H28" s="429"/>
      <c r="I28" s="85"/>
      <c r="J28" s="182"/>
    </row>
  </sheetData>
  <mergeCells count="23">
    <mergeCell ref="F19:H19"/>
    <mergeCell ref="F20:H28"/>
    <mergeCell ref="A5:B5"/>
    <mergeCell ref="A11:A12"/>
    <mergeCell ref="B11:B12"/>
    <mergeCell ref="B15:B16"/>
    <mergeCell ref="A17:B18"/>
    <mergeCell ref="A7:A8"/>
    <mergeCell ref="B7:B8"/>
    <mergeCell ref="B13:B14"/>
    <mergeCell ref="A13:A14"/>
    <mergeCell ref="A9:A10"/>
    <mergeCell ref="B9:B10"/>
    <mergeCell ref="A15:A16"/>
    <mergeCell ref="F1:J1"/>
    <mergeCell ref="A2:E2"/>
    <mergeCell ref="H5:J5"/>
    <mergeCell ref="C5:G5"/>
    <mergeCell ref="H4:J4"/>
    <mergeCell ref="E4:G4"/>
    <mergeCell ref="F2:J2"/>
    <mergeCell ref="A3:J3"/>
    <mergeCell ref="A4:B4"/>
  </mergeCells>
  <printOptions horizontalCentered="1"/>
  <pageMargins left="0.39370078740157483" right="0.19685039370078741" top="0.59055118110236227" bottom="0.19685039370078741" header="0.19685039370078741" footer="0"/>
  <pageSetup paperSize="9" scale="77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>
              <from>
                <xdr:col>0</xdr:col>
                <xdr:colOff>83820</xdr:colOff>
                <xdr:row>0</xdr:row>
                <xdr:rowOff>114300</xdr:rowOff>
              </from>
              <to>
                <xdr:col>1</xdr:col>
                <xdr:colOff>365760</xdr:colOff>
                <xdr:row>0</xdr:row>
                <xdr:rowOff>769620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view="pageBreakPreview" zoomScaleNormal="100" zoomScaleSheetLayoutView="100" workbookViewId="0">
      <selection activeCell="I30" sqref="I30"/>
    </sheetView>
  </sheetViews>
  <sheetFormatPr defaultRowHeight="13.2"/>
  <cols>
    <col min="1" max="1" width="20.44140625" style="189" customWidth="1"/>
    <col min="2" max="2" width="11.5546875" style="189" bestFit="1" customWidth="1"/>
    <col min="3" max="7" width="8.88671875" style="189"/>
    <col min="8" max="8" width="12.77734375" style="189" customWidth="1"/>
    <col min="9" max="9" width="12.109375" style="189" customWidth="1"/>
    <col min="10" max="16384" width="8.88671875" style="189"/>
  </cols>
  <sheetData>
    <row r="1" spans="1:10" ht="17.399999999999999">
      <c r="A1" s="467" t="s">
        <v>122</v>
      </c>
      <c r="B1" s="468"/>
      <c r="C1" s="468"/>
      <c r="D1" s="468"/>
      <c r="E1" s="468"/>
      <c r="F1" s="468"/>
      <c r="G1" s="468"/>
      <c r="H1" s="468"/>
      <c r="I1" s="468"/>
      <c r="J1" s="469"/>
    </row>
    <row r="2" spans="1:10">
      <c r="A2" s="190"/>
      <c r="J2" s="191"/>
    </row>
    <row r="3" spans="1:10" ht="18.600000000000001">
      <c r="A3" s="470" t="s">
        <v>123</v>
      </c>
      <c r="B3" s="471"/>
      <c r="C3" s="471"/>
      <c r="D3" s="471"/>
      <c r="E3" s="471"/>
      <c r="F3" s="471"/>
      <c r="G3" s="471"/>
      <c r="H3" s="471"/>
      <c r="I3" s="471"/>
      <c r="J3" s="472"/>
    </row>
    <row r="4" spans="1:10">
      <c r="A4" s="473" t="s">
        <v>124</v>
      </c>
      <c r="B4" s="474" t="s">
        <v>125</v>
      </c>
      <c r="C4" s="475" t="s">
        <v>92</v>
      </c>
      <c r="D4" s="475"/>
      <c r="E4" s="475"/>
      <c r="F4" s="475"/>
      <c r="G4" s="475"/>
      <c r="H4" s="475"/>
      <c r="I4" s="475"/>
      <c r="J4" s="476" t="s">
        <v>126</v>
      </c>
    </row>
    <row r="5" spans="1:10">
      <c r="A5" s="473"/>
      <c r="B5" s="475"/>
      <c r="C5" s="479" t="s">
        <v>127</v>
      </c>
      <c r="D5" s="480"/>
      <c r="E5" s="480"/>
      <c r="F5" s="481"/>
      <c r="G5" s="479" t="s">
        <v>128</v>
      </c>
      <c r="H5" s="480"/>
      <c r="I5" s="481"/>
      <c r="J5" s="477"/>
    </row>
    <row r="6" spans="1:10" ht="42">
      <c r="A6" s="473"/>
      <c r="B6" s="475"/>
      <c r="C6" s="192">
        <v>0.02</v>
      </c>
      <c r="D6" s="192">
        <v>0.03</v>
      </c>
      <c r="E6" s="192">
        <v>0.04</v>
      </c>
      <c r="F6" s="192">
        <v>0.05</v>
      </c>
      <c r="G6" s="193" t="s">
        <v>129</v>
      </c>
      <c r="H6" s="193" t="s">
        <v>130</v>
      </c>
      <c r="I6" s="193" t="s">
        <v>131</v>
      </c>
      <c r="J6" s="478"/>
    </row>
    <row r="7" spans="1:10">
      <c r="A7" s="194" t="s">
        <v>132</v>
      </c>
      <c r="B7" s="195" t="s">
        <v>133</v>
      </c>
      <c r="C7" s="196">
        <v>1</v>
      </c>
      <c r="D7" s="196">
        <v>1</v>
      </c>
      <c r="E7" s="196">
        <v>1</v>
      </c>
      <c r="F7" s="196">
        <v>1</v>
      </c>
      <c r="G7" s="196">
        <v>1</v>
      </c>
      <c r="H7" s="196">
        <v>1</v>
      </c>
      <c r="I7" s="196">
        <v>1</v>
      </c>
      <c r="J7" s="197"/>
    </row>
    <row r="8" spans="1:10">
      <c r="A8" s="194" t="s">
        <v>134</v>
      </c>
      <c r="B8" s="195" t="s">
        <v>135</v>
      </c>
      <c r="C8" s="198">
        <v>4.6699999999999998E-2</v>
      </c>
      <c r="D8" s="198">
        <v>4.6699999999999998E-2</v>
      </c>
      <c r="E8" s="198">
        <v>4.6699999999999998E-2</v>
      </c>
      <c r="F8" s="198">
        <v>4.6699999999999998E-2</v>
      </c>
      <c r="G8" s="199">
        <v>3.4200000000000001E-2</v>
      </c>
      <c r="H8" s="199">
        <v>4.0099999999999997E-2</v>
      </c>
      <c r="I8" s="199">
        <v>3.4200000000000001E-2</v>
      </c>
      <c r="J8" s="197" t="s">
        <v>133</v>
      </c>
    </row>
    <row r="9" spans="1:10">
      <c r="A9" s="194" t="s">
        <v>136</v>
      </c>
      <c r="B9" s="195" t="s">
        <v>137</v>
      </c>
      <c r="C9" s="198">
        <v>7.5300000000000006E-2</v>
      </c>
      <c r="D9" s="198">
        <v>7.5300000000000006E-2</v>
      </c>
      <c r="E9" s="198">
        <v>7.5300000000000006E-2</v>
      </c>
      <c r="F9" s="198">
        <v>7.5300000000000006E-2</v>
      </c>
      <c r="G9" s="200">
        <v>4.9400000000000006E-2</v>
      </c>
      <c r="H9" s="199">
        <v>6.6400000000000001E-2</v>
      </c>
      <c r="I9" s="200">
        <v>4.9400000000000006E-2</v>
      </c>
      <c r="J9" s="197" t="s">
        <v>133</v>
      </c>
    </row>
    <row r="10" spans="1:10">
      <c r="A10" s="194" t="s">
        <v>138</v>
      </c>
      <c r="B10" s="195" t="s">
        <v>139</v>
      </c>
      <c r="C10" s="198">
        <v>9.3399999999999993E-3</v>
      </c>
      <c r="D10" s="198">
        <v>9.3399999999999993E-3</v>
      </c>
      <c r="E10" s="198">
        <v>9.2999999999999992E-3</v>
      </c>
      <c r="F10" s="198">
        <v>9.3399999999999993E-3</v>
      </c>
      <c r="G10" s="198">
        <v>9.2999999999999992E-3</v>
      </c>
      <c r="H10" s="198">
        <v>9.3399999999999993E-3</v>
      </c>
      <c r="I10" s="198">
        <v>9.3399999999999993E-3</v>
      </c>
      <c r="J10" s="197" t="s">
        <v>133</v>
      </c>
    </row>
    <row r="11" spans="1:10" ht="20.399999999999999">
      <c r="A11" s="194" t="s">
        <v>140</v>
      </c>
      <c r="B11" s="201"/>
      <c r="C11" s="202">
        <f t="shared" ref="C11:H11" si="0">SUM(C12:C13)</f>
        <v>1.7100000000000001E-2</v>
      </c>
      <c r="D11" s="202">
        <f t="shared" si="0"/>
        <v>1.7100000000000001E-2</v>
      </c>
      <c r="E11" s="202">
        <f t="shared" si="0"/>
        <v>1.7100000000000001E-2</v>
      </c>
      <c r="F11" s="202">
        <f t="shared" si="0"/>
        <v>1.7100000000000001E-2</v>
      </c>
      <c r="G11" s="202">
        <v>1.29E-2</v>
      </c>
      <c r="H11" s="202">
        <f t="shared" si="0"/>
        <v>8.2000000000000007E-3</v>
      </c>
      <c r="I11" s="202">
        <v>1.29E-2</v>
      </c>
      <c r="J11" s="203" t="s">
        <v>133</v>
      </c>
    </row>
    <row r="12" spans="1:10">
      <c r="A12" s="194" t="s">
        <v>141</v>
      </c>
      <c r="B12" s="195" t="s">
        <v>142</v>
      </c>
      <c r="C12" s="198">
        <v>7.4000000000000003E-3</v>
      </c>
      <c r="D12" s="198">
        <v>7.4000000000000003E-3</v>
      </c>
      <c r="E12" s="198">
        <v>7.4000000000000003E-3</v>
      </c>
      <c r="F12" s="198">
        <v>7.4000000000000003E-3</v>
      </c>
      <c r="G12" s="199">
        <v>5.3E-3</v>
      </c>
      <c r="H12" s="199">
        <v>3.2000000000000002E-3</v>
      </c>
      <c r="I12" s="199">
        <v>5.3E-3</v>
      </c>
      <c r="J12" s="197" t="s">
        <v>133</v>
      </c>
    </row>
    <row r="13" spans="1:10">
      <c r="A13" s="194" t="s">
        <v>143</v>
      </c>
      <c r="B13" s="195" t="s">
        <v>144</v>
      </c>
      <c r="C13" s="198">
        <v>9.7000000000000003E-3</v>
      </c>
      <c r="D13" s="198">
        <v>9.7000000000000003E-3</v>
      </c>
      <c r="E13" s="198">
        <v>9.7000000000000003E-3</v>
      </c>
      <c r="F13" s="198">
        <v>9.7000000000000003E-3</v>
      </c>
      <c r="G13" s="199">
        <v>7.7000000000000002E-3</v>
      </c>
      <c r="H13" s="199">
        <v>5.0000000000000001E-3</v>
      </c>
      <c r="I13" s="199">
        <v>7.7000000000000002E-3</v>
      </c>
      <c r="J13" s="197" t="s">
        <v>133</v>
      </c>
    </row>
    <row r="14" spans="1:10">
      <c r="A14" s="194" t="s">
        <v>145</v>
      </c>
      <c r="B14" s="195" t="s">
        <v>146</v>
      </c>
      <c r="C14" s="202">
        <f>SUM(C15:C17)</f>
        <v>5.0499999999999996E-2</v>
      </c>
      <c r="D14" s="202">
        <f t="shared" ref="D14:I14" si="1">SUM(D15:D17)</f>
        <v>5.7499999999999996E-2</v>
      </c>
      <c r="E14" s="202">
        <f t="shared" si="1"/>
        <v>6.4500000000000002E-2</v>
      </c>
      <c r="F14" s="202">
        <f t="shared" si="1"/>
        <v>7.1499999999999994E-2</v>
      </c>
      <c r="G14" s="202">
        <f t="shared" si="1"/>
        <v>3.6499999999999998E-2</v>
      </c>
      <c r="H14" s="202">
        <f t="shared" si="1"/>
        <v>6.1499999999999999E-2</v>
      </c>
      <c r="I14" s="202">
        <f t="shared" si="1"/>
        <v>6.1499999999999999E-2</v>
      </c>
      <c r="J14" s="203" t="s">
        <v>147</v>
      </c>
    </row>
    <row r="15" spans="1:10">
      <c r="A15" s="194" t="s">
        <v>93</v>
      </c>
      <c r="B15" s="201" t="s">
        <v>148</v>
      </c>
      <c r="C15" s="204">
        <v>1.3999999999999999E-2</v>
      </c>
      <c r="D15" s="204">
        <v>2.0999999999999998E-2</v>
      </c>
      <c r="E15" s="204">
        <v>2.7999999999999997E-2</v>
      </c>
      <c r="F15" s="204">
        <v>3.4999999999999996E-2</v>
      </c>
      <c r="G15" s="204" t="s">
        <v>18</v>
      </c>
      <c r="H15" s="204">
        <v>2.5000000000000001E-2</v>
      </c>
      <c r="I15" s="204">
        <v>2.5000000000000001E-2</v>
      </c>
      <c r="J15" s="197" t="s">
        <v>147</v>
      </c>
    </row>
    <row r="16" spans="1:10">
      <c r="A16" s="194" t="s">
        <v>94</v>
      </c>
      <c r="B16" s="201" t="s">
        <v>94</v>
      </c>
      <c r="C16" s="198">
        <v>6.4999999999999997E-3</v>
      </c>
      <c r="D16" s="198">
        <v>6.4999999999999997E-3</v>
      </c>
      <c r="E16" s="198">
        <v>6.4999999999999997E-3</v>
      </c>
      <c r="F16" s="198">
        <v>6.4999999999999997E-3</v>
      </c>
      <c r="G16" s="198">
        <v>6.4999999999999997E-3</v>
      </c>
      <c r="H16" s="198">
        <v>6.4999999999999997E-3</v>
      </c>
      <c r="I16" s="198">
        <v>6.4999999999999997E-3</v>
      </c>
      <c r="J16" s="197" t="s">
        <v>147</v>
      </c>
    </row>
    <row r="17" spans="1:10">
      <c r="A17" s="194" t="s">
        <v>95</v>
      </c>
      <c r="B17" s="201" t="s">
        <v>18</v>
      </c>
      <c r="C17" s="198">
        <v>0.03</v>
      </c>
      <c r="D17" s="198">
        <v>0.03</v>
      </c>
      <c r="E17" s="198">
        <v>0.03</v>
      </c>
      <c r="F17" s="198">
        <v>0.03</v>
      </c>
      <c r="G17" s="198">
        <v>0.03</v>
      </c>
      <c r="H17" s="198">
        <v>0.03</v>
      </c>
      <c r="I17" s="198">
        <v>0.03</v>
      </c>
      <c r="J17" s="197" t="s">
        <v>147</v>
      </c>
    </row>
    <row r="18" spans="1:10">
      <c r="A18" s="194" t="s">
        <v>149</v>
      </c>
      <c r="B18" s="201" t="s">
        <v>150</v>
      </c>
      <c r="C18" s="205">
        <v>4.4999999999999998E-2</v>
      </c>
      <c r="D18" s="205">
        <v>4.4999999999999998E-2</v>
      </c>
      <c r="E18" s="205">
        <v>4.4999999999999998E-2</v>
      </c>
      <c r="F18" s="205">
        <v>4.4999999999999998E-2</v>
      </c>
      <c r="G18" s="205">
        <v>4.4999999999999998E-2</v>
      </c>
      <c r="H18" s="205">
        <v>4.4999999999999998E-2</v>
      </c>
      <c r="I18" s="205">
        <v>4.4999999999999998E-2</v>
      </c>
      <c r="J18" s="197" t="s">
        <v>147</v>
      </c>
    </row>
    <row r="19" spans="1:10">
      <c r="A19" s="445"/>
      <c r="B19" s="446"/>
      <c r="C19" s="446"/>
      <c r="D19" s="446"/>
      <c r="E19" s="446"/>
      <c r="F19" s="446"/>
      <c r="G19" s="446"/>
      <c r="H19" s="446"/>
      <c r="I19" s="446"/>
      <c r="J19" s="447"/>
    </row>
    <row r="20" spans="1:10">
      <c r="A20" s="448" t="s">
        <v>151</v>
      </c>
      <c r="B20" s="449"/>
      <c r="C20" s="452" t="s">
        <v>152</v>
      </c>
      <c r="D20" s="453"/>
      <c r="E20" s="453"/>
      <c r="F20" s="453"/>
      <c r="G20" s="453"/>
      <c r="H20" s="453"/>
      <c r="I20" s="453"/>
      <c r="J20" s="454"/>
    </row>
    <row r="21" spans="1:10">
      <c r="A21" s="450"/>
      <c r="B21" s="451"/>
      <c r="C21" s="455" t="s">
        <v>153</v>
      </c>
      <c r="D21" s="456"/>
      <c r="E21" s="456"/>
      <c r="F21" s="456"/>
      <c r="G21" s="456"/>
      <c r="H21" s="456"/>
      <c r="I21" s="456"/>
      <c r="J21" s="457"/>
    </row>
    <row r="22" spans="1:10">
      <c r="A22" s="458" t="s">
        <v>154</v>
      </c>
      <c r="B22" s="459"/>
      <c r="C22" s="206">
        <f>(1+(C8+C11))*(1+C10)*(1+C9)-1</f>
        <v>0.15458820466759993</v>
      </c>
      <c r="D22" s="206">
        <f t="shared" ref="D22:I22" si="2">(1+(D8+D11))*(1+D10)*(1+D9)-1</f>
        <v>0.15458820466759993</v>
      </c>
      <c r="E22" s="206">
        <f t="shared" si="2"/>
        <v>0.15454244850200016</v>
      </c>
      <c r="F22" s="206">
        <f t="shared" si="2"/>
        <v>0.15458820466759993</v>
      </c>
      <c r="G22" s="206">
        <f t="shared" si="2"/>
        <v>0.10904582868200019</v>
      </c>
      <c r="H22" s="206">
        <f t="shared" si="2"/>
        <v>0.12834837250080011</v>
      </c>
      <c r="I22" s="206">
        <f t="shared" si="2"/>
        <v>0.10908978175159989</v>
      </c>
      <c r="J22" s="460"/>
    </row>
    <row r="23" spans="1:10">
      <c r="A23" s="458" t="s">
        <v>155</v>
      </c>
      <c r="B23" s="459"/>
      <c r="C23" s="206">
        <f>(1-(C14+C18))</f>
        <v>0.90449999999999997</v>
      </c>
      <c r="D23" s="206">
        <f t="shared" ref="D23:I23" si="3">(1-(D14+D18))</f>
        <v>0.89749999999999996</v>
      </c>
      <c r="E23" s="206">
        <f t="shared" si="3"/>
        <v>0.89049999999999996</v>
      </c>
      <c r="F23" s="206">
        <f t="shared" si="3"/>
        <v>0.88349999999999995</v>
      </c>
      <c r="G23" s="206">
        <f t="shared" si="3"/>
        <v>0.91849999999999998</v>
      </c>
      <c r="H23" s="206">
        <f t="shared" si="3"/>
        <v>0.89349999999999996</v>
      </c>
      <c r="I23" s="206">
        <f t="shared" si="3"/>
        <v>0.89349999999999996</v>
      </c>
      <c r="J23" s="461"/>
    </row>
    <row r="24" spans="1:10">
      <c r="A24" s="463" t="s">
        <v>96</v>
      </c>
      <c r="B24" s="464"/>
      <c r="C24" s="436">
        <f>(1+C22)/C23-1</f>
        <v>0.27649331638208952</v>
      </c>
      <c r="D24" s="436">
        <f t="shared" ref="D24:I24" si="4">(1+D22)/D23-1</f>
        <v>0.28644925311153191</v>
      </c>
      <c r="E24" s="436">
        <f t="shared" si="4"/>
        <v>0.29651032959236412</v>
      </c>
      <c r="F24" s="436">
        <f t="shared" si="4"/>
        <v>0.30683441388522925</v>
      </c>
      <c r="G24" s="436">
        <f t="shared" si="4"/>
        <v>0.20745327020359294</v>
      </c>
      <c r="H24" s="436">
        <f t="shared" si="4"/>
        <v>0.26284093173005063</v>
      </c>
      <c r="I24" s="436">
        <f t="shared" si="4"/>
        <v>0.24128682904487952</v>
      </c>
      <c r="J24" s="461"/>
    </row>
    <row r="25" spans="1:10">
      <c r="A25" s="465"/>
      <c r="B25" s="466"/>
      <c r="C25" s="436"/>
      <c r="D25" s="436"/>
      <c r="E25" s="436"/>
      <c r="F25" s="436"/>
      <c r="G25" s="436"/>
      <c r="H25" s="436"/>
      <c r="I25" s="436"/>
      <c r="J25" s="462"/>
    </row>
    <row r="26" spans="1:10">
      <c r="A26" s="442" t="s">
        <v>156</v>
      </c>
      <c r="B26" s="443"/>
      <c r="C26" s="443"/>
      <c r="D26" s="443"/>
      <c r="E26" s="443"/>
      <c r="F26" s="443"/>
      <c r="G26" s="443"/>
      <c r="H26" s="443"/>
      <c r="I26" s="443"/>
      <c r="J26" s="444"/>
    </row>
    <row r="27" spans="1:10" ht="78.75" customHeight="1">
      <c r="A27" s="437" t="s">
        <v>157</v>
      </c>
      <c r="B27" s="438"/>
      <c r="C27" s="438"/>
      <c r="D27" s="438"/>
      <c r="E27" s="438"/>
      <c r="F27" s="438"/>
      <c r="G27" s="438"/>
      <c r="H27" s="438"/>
      <c r="I27" s="438"/>
      <c r="J27" s="439"/>
    </row>
    <row r="28" spans="1:10">
      <c r="A28" s="190"/>
      <c r="J28" s="191"/>
    </row>
    <row r="29" spans="1:10" s="209" customFormat="1" ht="13.8">
      <c r="A29" s="207" t="s">
        <v>158</v>
      </c>
      <c r="B29" s="208">
        <f ca="1">TODAY()</f>
        <v>45392</v>
      </c>
      <c r="C29" s="209" t="s">
        <v>159</v>
      </c>
      <c r="H29" s="210" t="s">
        <v>160</v>
      </c>
      <c r="I29" s="211" t="s">
        <v>252</v>
      </c>
      <c r="J29" s="212"/>
    </row>
    <row r="30" spans="1:10" s="209" customFormat="1">
      <c r="A30" s="207"/>
      <c r="B30" s="208"/>
      <c r="J30" s="212"/>
    </row>
    <row r="31" spans="1:10" s="209" customFormat="1" ht="32.25" customHeight="1">
      <c r="A31" s="213"/>
      <c r="J31" s="212"/>
    </row>
    <row r="32" spans="1:10" s="209" customFormat="1">
      <c r="A32" s="213"/>
      <c r="C32" s="440" t="str">
        <f>'[3]Planilha Orcamentária'!C44</f>
        <v>Priscila Cristina de Paula Neto</v>
      </c>
      <c r="D32" s="440"/>
      <c r="E32" s="440"/>
      <c r="F32" s="440"/>
      <c r="G32" s="440"/>
      <c r="J32" s="212"/>
    </row>
    <row r="33" spans="1:10" s="209" customFormat="1">
      <c r="A33" s="213"/>
      <c r="C33" s="435" t="str">
        <f>'[3]Planilha Orcamentária'!C46</f>
        <v>Engenheira Civil</v>
      </c>
      <c r="D33" s="435"/>
      <c r="E33" s="435" t="str">
        <f>'[3]Planilha Orcamentária'!C47</f>
        <v>CREA-MG Nº: 142702/D</v>
      </c>
      <c r="F33" s="435"/>
      <c r="G33" s="435"/>
      <c r="J33" s="212"/>
    </row>
    <row r="34" spans="1:10" s="209" customFormat="1">
      <c r="A34" s="213"/>
      <c r="J34" s="212"/>
    </row>
    <row r="35" spans="1:10" s="209" customFormat="1" ht="38.25" customHeight="1">
      <c r="A35" s="213"/>
      <c r="J35" s="212"/>
    </row>
    <row r="36" spans="1:10" s="209" customFormat="1">
      <c r="A36" s="213"/>
      <c r="C36" s="441" t="str">
        <f>'Planilha Orcamentária'!B44</f>
        <v xml:space="preserve">José Francisco Matos e Silva                 
     </v>
      </c>
      <c r="D36" s="441"/>
      <c r="E36" s="441"/>
      <c r="F36" s="441"/>
      <c r="G36" s="441"/>
      <c r="J36" s="212"/>
    </row>
    <row r="37" spans="1:10" s="209" customFormat="1">
      <c r="A37" s="213"/>
      <c r="C37" s="435" t="str">
        <f>'Planilha Orcamentária'!B45</f>
        <v>Prefeito Municipal</v>
      </c>
      <c r="D37" s="435"/>
      <c r="E37" s="435"/>
      <c r="F37" s="435"/>
      <c r="G37" s="435"/>
      <c r="J37" s="212"/>
    </row>
    <row r="38" spans="1:10" s="209" customFormat="1">
      <c r="A38" s="213"/>
      <c r="C38" s="214"/>
      <c r="D38" s="214"/>
      <c r="E38" s="214"/>
      <c r="F38" s="214"/>
      <c r="G38" s="214"/>
      <c r="J38" s="212"/>
    </row>
    <row r="39" spans="1:10" s="209" customFormat="1">
      <c r="A39" s="215"/>
      <c r="B39" s="216"/>
      <c r="C39" s="216"/>
      <c r="D39" s="216"/>
      <c r="E39" s="216"/>
      <c r="F39" s="216"/>
      <c r="G39" s="216"/>
      <c r="H39" s="216"/>
      <c r="I39" s="216"/>
      <c r="J39" s="217"/>
    </row>
  </sheetData>
  <mergeCells count="30">
    <mergeCell ref="A1:J1"/>
    <mergeCell ref="A3:J3"/>
    <mergeCell ref="A4:A6"/>
    <mergeCell ref="B4:B6"/>
    <mergeCell ref="C4:I4"/>
    <mergeCell ref="J4:J6"/>
    <mergeCell ref="C5:F5"/>
    <mergeCell ref="G5:I5"/>
    <mergeCell ref="A19:J19"/>
    <mergeCell ref="A20:B21"/>
    <mergeCell ref="C20:J20"/>
    <mergeCell ref="C21:J21"/>
    <mergeCell ref="A22:B22"/>
    <mergeCell ref="J22:J25"/>
    <mergeCell ref="A23:B23"/>
    <mergeCell ref="A24:B25"/>
    <mergeCell ref="C24:C25"/>
    <mergeCell ref="D24:D25"/>
    <mergeCell ref="C37:G37"/>
    <mergeCell ref="E24:E25"/>
    <mergeCell ref="F24:F25"/>
    <mergeCell ref="G24:G25"/>
    <mergeCell ref="H24:H25"/>
    <mergeCell ref="A27:J27"/>
    <mergeCell ref="C32:G32"/>
    <mergeCell ref="C33:D33"/>
    <mergeCell ref="E33:G33"/>
    <mergeCell ref="C36:G36"/>
    <mergeCell ref="I24:I25"/>
    <mergeCell ref="A26:J26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oCgdzpW3A01wZ/AHmFInwepIoYfkU9pfWOSL0Wzj66w=</DigestValue>
    </Reference>
    <Reference Type="http://www.w3.org/2000/09/xmldsig#Object" URI="#idOfficeObject">
      <DigestMethod Algorithm="http://www.w3.org/2001/04/xmlenc#sha256"/>
      <DigestValue>7wmSUwWNrvcbrn19CCkYdSbS4ch57DFRnqb9RjNvhMM=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FomPWXh3TUSMxz6XB5FVzhJAFgXoBjD712A6nb0oJC8=</DigestValue>
    </Reference>
  </SignedInfo>
  <SignatureValue>H1LwQL4APYCgxJfUxKHNUUdeawvamRtm6Nh4LYsQm7CNYVZkwSM9wUa86vslq/ZORHxRNo9M9cnk
8lJ6xkXzUM/2uezqelzjO3ZOJ8k+b4pPkQnIHJ0wvDm0XjtGmDEb7N/lr1CqkhUTex7GPS1qtRK4
n1WN3MlJvDStVdsbxORwV/y9J9FJ5xSWv7ZZoeuCalsXlFgp5R1nTLm9+pZhx7cv3jCxt3pAoFC3
3YNgM59AgPCN+HoK6rDWv8iqBwub2SW10BQlJnR9Wy6ZZd4qdx/d3pRVqAgiwXpgB7HZv2341WrN
G0dOCeH6CNzo6m9S+DzFxwMQ1uvyqcacm8BsUw==</SignatureValue>
  <KeyInfo>
    <X509Data>
      <X509Certificate>MIIHTzCCBTegAwIBAgIIVr+Gbm4PpbswDQYJKoZIhvcNAQELBQAwczELMAkGA1UEBhMCQlIxEzARBgNVBAoTCklDUC1CcmFzaWwxNjA0BgNVBAsTLVNlY3JldGFyaWEgZGEgUmVjZWl0YSBGZWRlcmFsIGRvIEJyYXNpbCAtIFJGQjEXMBUGA1UEAxMOQUMgQ05ETCBSRkIgdjMwHhcNMjMwNjE0MTM1NTI0WhcNMjQwNjE0MTM1NTI0WjCB8TELMAkGA1UEBhMCQlIxEzARBgNVBAoTCklDUC1CcmFzaWwxFzAVBgNVBAsTDjIxMTgxMDc4MDAwMTIwMTYwNAYDVQQLEy1TZWNyZXRhcmlhIGRhIFJlY2VpdGEgRmVkZXJhbCBkbyBCcmFzaWwgLSBSRkIxFTATBgNVBAsTDFJGQiBlLUNQRiBBMTEUMBIGA1UECxMLKEVNIEJSQU5DTykxGTAXBgNVBAsTEHZpZGVvY29uZmVyZW5jaWExNDAyBgNVBAMTK1BSSVNDSUxBIENSSVNUSU5BIERFIFBBVUxBIE5FVE86MDg5MTE2MDg2ODgwggEiMA0GCSqGSIb3DQEBAQUAA4IBDwAwggEKAoIBAQDPtWDJGO8qvrTNBn7VQa+ddCz0JMJG4SpRx6z5c5Pi4iJMDR6CUCYiYxBe6lqYWnFDc5yLGEtAYh29r6CFHexeUV9kzHeHhoq/mC2V9W7yvOVO8f9tZRk9zz1kWOoyHVW2x73kVnV7avXXSXkBVJPm/X2lODVRq8I0vn93w64NogkiO2Xn15qhKVVDhMJM5q/UmX0lMinHHgHw2b2H785wvJy9ndLV3Y+UDNzySQWPGbOrQ7nQVu7tqVD6BIHW39STmpsPcDHeLkSsu8UJOcxgtcEr92/JTwX8y+jg5HFjsxig1xgrGcGVcpkp9qBRCGVuO+yXPKpBbfmNdyM1MlsBAgMBAAGjggJmMIICYjAfBgNVHSMEGDAWgBRrHzQVQRrqmx7KItLO3e+76TLKiTAOBgNVHQ8BAf8EBAMCBeAwZwYDVR0gBGAwXjBcBgZgTAECATQwUjBQBggrBgEFBQcCARZEaHR0cDovL3JlcG9zaXRvcmlvLmFjc3BjYnJhc2lsLm9yZy5ici9hYy1jbmRscmZiL2FjLWNuZGwtcmZiLWRwYy5wZGYwgaYGA1UdHwSBnjCBmzBLoEmgR4ZFaHR0cDovL3JlcG9zaXRvcmlvLmFjc3BjYnJhc2lsLm9yZy5ici9hYy1jbmRscmZiL2xjci1hYy1jbmRscmZidjUuY3JsMEygSqBIhkZodHRwOi8vcmVwb3NpdG9yaW8yLmFjc3BjYnJhc2lsLm9yZy5ici9hYy1jbmRscmZiL2xjci1hYy1jbmRscmZidjUuY3JsMF0GCCsGAQUFBwEBBFEwTzBNBggrBgEFBQcwAoZBaHR0cDovL3JlcG9zaXRvcmlvLmFjc3BjYnJhc2lsLm9yZy5ici9hYy1jbmRscmZiL2FjLWNuZGxyZmJ2NS5wN2IwgZMGA1UdEQSBizCBiIETUFJJX0VOR0BIT1RNQUlMLkNPTaA4BgVgTAEDAaAvEy0wOTA0MTk4NjA4OTExNjA4Njg4MDAwMDAwMDAwMDAwMDAwMDAwMDAwMDAwMDCgHgYFYEwBAwWgFRMTMDAwMDAwMDAwMDAwMDAwMDAwMKAXBgVgTAEDBqAOEwwwMDAwMDAwMDAwMDAwHQYDVR0lBBYwFAYIKwYBBQUHAwIGCCsGAQUFBwMEMAkGA1UdEwQCMAAwDQYJKoZIhvcNAQELBQADggIBAGTQ/q19OJt3MrlOOd0vA6xBO08iRHhDKj9BiyyvHFj4IQ5uM1PFZpTqW1BoV6aYysfJcBo+406vxc7h9Wrp+xxYjejNIJLogaRJavsT1Vk4ISwKULC0I3x/9W+S+Ln6Z25VXiBkYXfGOOoV7zPvM79+HPQeEjGzlNFhu4BSlfLa9qRwfVlBfrYeXb4boxe6lkVcd2U/s5l1g6DyXv0gnQeWXi6krM5abPK6r3umlAVJmXZNGevBYWH8NpH9OH34pMwvKC5CCwDSmv6be7wL/zOrRLzC2+vSXR8SIOxnE9EyXFS4I9AeBBhxHkGK75OKw+mO/nYnJcu6nmaNiJOWYeSSTXPcOM+YCjVgUpaGUsIaGoXShWxdXqjTykf1mldr2Mh6sfK7PhuEP71KVXJTsNUjwm+7p2nCOrKkqUcHYMmZSQm3DFAFZ2qpI94BsUesG6xjCsQtbLc2vQqwIGklUiGcQCzi+Bfqb71QboJND3llXhAL7gSAeYxc/RLNj6Td1O516xe08f1CSMRIDQbIwl+zzI1Cmal/pGz6pJgPmNy4WezqOO/RxzE8F+XFKrLPDAy6QWz/7rYMWgwWy2gOQZFULlU+qJqW1EnMWihxnZdzfQn+bs40ImuMerYVUuJDKc2jezrhXYRj4WkGcmkh1hTMHZyByRht1pNrhyyLSad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oYqz3zIZsBuTFxkhMHLNWk+mtfocdW9HIIx4eIcgtKM=</DigestValue>
      </Reference>
      <Reference URI="/xl/calcChain.xml?ContentType=application/vnd.openxmlformats-officedocument.spreadsheetml.calcChain+xml">
        <DigestMethod Algorithm="http://www.w3.org/2001/04/xmlenc#sha256"/>
        <DigestValue>TkcTSWDV1v046XztdfsMAOPz1F2yMAwXrOkOcoLgc0E=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drawing1.xml?ContentType=application/vnd.openxmlformats-officedocument.drawing+xml">
        <DigestMethod Algorithm="http://www.w3.org/2001/04/xmlenc#sha256"/>
        <DigestValue>sBRP3E8fPD52yVLgH2hFIOjwCr5eibnXcBtmCjkP1A0=</DigestValue>
      </Reference>
      <Reference URI="/xl/drawings/drawing2.xml?ContentType=application/vnd.openxmlformats-officedocument.drawing+xml">
        <DigestMethod Algorithm="http://www.w3.org/2001/04/xmlenc#sha256"/>
        <DigestValue>CHTtKsLQmYbkI0oX2Hy/Mh7EMcMsfn+jWXxL4QzxjOs=</DigestValue>
      </Reference>
      <Reference URI="/xl/drawings/vmlDrawing1.vml?ContentType=application/vnd.openxmlformats-officedocument.vmlDrawing">
        <DigestMethod Algorithm="http://www.w3.org/2001/04/xmlenc#sha256"/>
        <DigestValue>N1HcMA+Mipo2MHy+iTn6ML2LVyQcLlX2DPderHvAT78=</DigestValue>
      </Reference>
      <Reference URI="/xl/drawings/vmlDrawing2.vml?ContentType=application/vnd.openxmlformats-officedocument.vmlDrawing">
        <DigestMethod Algorithm="http://www.w3.org/2001/04/xmlenc#sha256"/>
        <DigestValue>nZcvAYUg8suHNiHjfNSW1TAhd3Kt0nBP3/DUV5wNqr8=</DigestValue>
      </Reference>
      <Reference URI="/xl/embeddings/oleObject1.bin?ContentType=application/vnd.openxmlformats-officedocument.oleObject">
        <DigestMethod Algorithm="http://www.w3.org/2001/04/xmlenc#sha256"/>
        <DigestValue>25Qneg5HqKT9SF+IkCP2kpMBWvxU1ocwUD00C9e9t/4=</DigestValue>
      </Reference>
      <Reference URI="/xl/embeddings/oleObject2.bin?ContentType=application/vnd.openxmlformats-officedocument.oleObject">
        <DigestMethod Algorithm="http://www.w3.org/2001/04/xmlenc#sha256"/>
        <DigestValue>PyA5U0ZOr9C7oOi76AkW/VP1UJgxLBDZRfds291sie8=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rY1gnsjsC7Qdk222Hh+PPJ6y/o0xkAy48UN/dFCMApA=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XvYZGeVUD8H2KEKZGAlqxk9eUEskTP2TMz+d83MlfUU=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r6O3xNGmCkvv/e2K+8si1bQK0LylbyqSi6uyT6sr66E=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42Q/+Vq87CTEVoHxhUi0hDnhVUYKdc32txVV29N5dA4=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Tc1Dpn/HZiffnuVse0uzhIJuThxy6lC3N3vrSEr0ZMA=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BfWhMWOwAAtOhpv80rsZLTVnhSQh1npeYdgaYBwAbzg=</DigestValue>
      </Reference>
      <Reference URI="/xl/media/image1.emf?ContentType=image/x-emf">
        <DigestMethod Algorithm="http://www.w3.org/2001/04/xmlenc#sha256"/>
        <DigestValue>4chNOGXgZh9ph+ql1o17cWsBFndu38Se4ENnTYB8Yac=</DigestValue>
      </Reference>
      <Reference URI="/xl/metadata.xml?ContentType=application/vnd.openxmlformats-officedocument.spreadsheetml.sheetMetadata+xml">
        <DigestMethod Algorithm="http://www.w3.org/2001/04/xmlenc#sha256"/>
        <DigestValue>6A4HwnoPdblEQvyJVvapxowGIWiz0V6fJS8jEAb6yGc=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f0gEz45CmZrt3r/LKlFGSdtW7HTsHkDXL/B67E7qtN8=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+rHsKfIDFyl/kE8U/c8P975rsQm4ed1ymRRPt/SZR5E=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oe8Fi7rHseoVjLh/dpjnAzPU/ewIqMDcaaItqkS42tg=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f0gEz45CmZrt3r/LKlFGSdtW7HTsHkDXL/B67E7qtN8=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Hrn+d8qU7ouFZUTMwX0WxabF1VoN6F9XNptXNbxnguk=</DigestValue>
      </Reference>
      <Reference URI="/xl/sharedStrings.xml?ContentType=application/vnd.openxmlformats-officedocument.spreadsheetml.sharedStrings+xml">
        <DigestMethod Algorithm="http://www.w3.org/2001/04/xmlenc#sha256"/>
        <DigestValue>qWX6EujlqHUn9em66P1BLk/cbr538WDSMuv4ga0v5ZU=</DigestValue>
      </Reference>
      <Reference URI="/xl/styles.xml?ContentType=application/vnd.openxmlformats-officedocument.spreadsheetml.styles+xml">
        <DigestMethod Algorithm="http://www.w3.org/2001/04/xmlenc#sha256"/>
        <DigestValue>IAumJcvKZfIs/U4s1TA8+j7y6vbPoY7/0Ekhmxooo2Q=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ZnVeRMH2kTlV1x84HZE3IvWmBvHPiCrzA5iSBWDSHL8=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ooNT4HnOjhHPVGvil5QShHLpYoZDgm9uxSNOqDhmv0w=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AY3v+U+qaczwkHJ7Wm7JPHKNYLoMZ1ROIzhw3ZSBxfo=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VvXr/eURe+bimWvdMJzEARWacQzjrr/yBxnJuUwNiGo=</DigestValue>
      </Reference>
      <Reference URI="/xl/worksheets/sheet2.xml?ContentType=application/vnd.openxmlformats-officedocument.spreadsheetml.worksheet+xml">
        <DigestMethod Algorithm="http://www.w3.org/2001/04/xmlenc#sha256"/>
        <DigestValue>pWWxT4Ghf4UGNUR1PkdvbMD6+hRI8PtZbI8FvHTQgVw=</DigestValue>
      </Reference>
      <Reference URI="/xl/worksheets/sheet3.xml?ContentType=application/vnd.openxmlformats-officedocument.spreadsheetml.worksheet+xml">
        <DigestMethod Algorithm="http://www.w3.org/2001/04/xmlenc#sha256"/>
        <DigestValue>vN0UO8T3Hv9ByUIxN7j05VhmE8/3Hxvk25SGtagtqUg=</DigestValue>
      </Reference>
      <Reference URI="/xl/worksheets/sheet4.xml?ContentType=application/vnd.openxmlformats-officedocument.spreadsheetml.worksheet+xml">
        <DigestMethod Algorithm="http://www.w3.org/2001/04/xmlenc#sha256"/>
        <DigestValue>3uz36nAFyUGoyu/OdeMwXZCQQNhbBickRPRdPMhrzaU=</DigestValue>
      </Reference>
      <Reference URI="/xl/worksheets/sheet5.xml?ContentType=application/vnd.openxmlformats-officedocument.spreadsheetml.worksheet+xml">
        <DigestMethod Algorithm="http://www.w3.org/2001/04/xmlenc#sha256"/>
        <DigestValue>GQmIPs228ybJnIP2Yh5V7ctRRM1tuY8VdK31qQI+oCQ=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2024-04-10T16:18:27Z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16.0.17425/26</OfficeVersion>
          <ApplicationVersion>16.0.17425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2024-04-10T16:18:27Z</xd:SigningTime>
          <xd:SigningCertificate>
            <xd:Cert>
              <xd:CertDigest>
                <DigestMethod Algorithm="http://www.w3.org/2001/04/xmlenc#sha256"/>
                <DigestValue>bWOOy8AY9vDZ943fFtdbs0Nwgdzxl3yriFmMiE5kPi4=</DigestValue>
              </xd:CertDigest>
              <xd:IssuerSerial>
                <X509IssuerName>CN=AC CNDL RFB v3, OU=Secretaria da Receita Federal do Brasil - RFB, O=ICP-Brasil, C=BR</X509IssuerName>
                <X509SerialNumber>6250862616664581563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http://uri.etsi.org/01903/v1.2.2#ProofOfCreation</xd:Identifier>
              <xd:Description>Criou este documento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1jCCBL6gAwIBAgIBFzANBgkqhkiG9w0BAQ0FADCBkDELMAkGA1UEBhMCQlIxEzARBgNVBAoMCklDUC1CcmFzaWwxNDAyBgNVBAsMK0F1dG9yaWRhZGUgQ2VydGlmaWNhZG9yYSBSYWl6IEJyYXNpbGVpcmEgdjUxNjA0BgNVBAMMLUFDIFNlY3JldGFyaWEgZGEgUmVjZWl0YSBGZWRlcmFsIGRvIEJyYXNpbCB2NDAeFw0xODA4MjkxODQ4MzRaFw0yOTAyMjAxODQ4MzRaMHMxCzAJBgNVBAYTAkJSMRMwEQYDVQQKEwpJQ1AtQnJhc2lsMTYwNAYDVQQLEy1TZWNyZXRhcmlhIGRhIFJlY2VpdGEgRmVkZXJhbCBkbyBCcmFzaWwgLSBSRkIxFzAVBgNVBAMTDkFDIENOREwgUkZCIHYzMIICIjANBgkqhkiG9w0BAQEFAAOCAg8AMIICCgKCAgEAnx1o2u/6uxeT/sTWZsqoOAcqEryp0q5iOTqsAdyvD70qZ34kDNSsJaPHEBs1RoAK+facC1clcfKr7axujzFhqCD+Zl2oZs6UdlMuKfmjoNCyMgMOplkSMFcL09nBx6s00+tOJ8+95oSqrlDLT5X9zf/rHFPg9x8RkVp2yRCgWy3QAnpv0iTdZTOEjy5tL2gRDXuLKi5v6rsRtlhzoBHY00LCY89CrmhCKLBVbSFPKrOB1f+r058DsuY1T086NdgHVn8UwrjXz3BUCtbGbxtAx2R7E1RLi8p39PLpeIVM1DpfKjHJqifFQLus8a3jyDA41taPixXS47I8vjy2oiWLyn63nfLv8/w04gNYt2GTmaVTvbHKbeHLZg9pso61XwC8Un9GIXnSPQlSPZeqFbyeYQNHpGgDoWOnL8J/QW7pt3JcD/jg+h7JkYA+kjb+CMlZC/nyb/DMw2JkROpY9d/QJYvBAvygqGLc60W5Gx/GCAEQctryzS+V89mskGw3VVrBmR3hC2PtodbBYayxSFvXQiqWhZyryfFprLSb6lRjFcMULseOViOFK3yhA+zAIBa3F+bhEimAXVm8MNgumSWPxRPk54J3GCn4A2jWOgN07DuSYpf7UkpqguPeasW8SaZ/MrocHp2ZgqWKkUbt/q3iTTVxS5AupFJpJuawM2T1Zb8CAwEAAaOCAVUwggFRMIGnBgNVHSAEgZ8wgZwwTAYGYEwBAgE0MEIwQAYIKwYBBQUHAgEWNGh0dHA6Ly93d3cucmVjZWl0YS5mYXplbmRhLmdvdi5ici9hY3JmYi9kcGNhY3JmYi5wZGYwTAYGYEwBAgMxMEIwQAYIKwYBBQUHAgEWNGh0dHA6Ly93d3cucmVjZWl0YS5mYXplbmRhLmdvdi5ici9hY3JmYi9kcGNhY3JmYi5wZGYwRAYDVR0fBD0wOzA5oDegNYYzaHR0cDovL3d3dy5yZWNlaXRhLmZhemVuZGEuZ292LmJyL2FjcmZiL2FjcmZidjQuY3JsMB8GA1UdIwQYMBaAFBqY5kPKHN2SnpljRVoq6R+HIM01MB0GA1UdDgQWBBRrHzQVQRrqmx7KItLO3e+76TLKiTAPBgNVHRMBAf8EBTADAQH/MA4GA1UdDwEB/wQEAwIBBjANBgkqhkiG9w0BAQ0FAAOCAgEAHsoJgjBvbzM7Gb5yRKIS1KfOo7A0S50KQ230XqDxOJtUjr+t8J2XHamCl1nr2Vy/yDDZnIwEQ6tBBgX9DLdnUUAKU1Xz8hSh+r9j5QsPtVq7O3Dvk+kU66BItkCbKyYeIeTGctbY3K1pjBNE95gWrHtcpgxxQ+fQ3TVa7ZACfZHwXsL3JiFQZoZeLjkxZVQGrPnRJFJsPQoZ+89y9WzB9YmHP10VXrXx48+NvVD5R9KIOKnPwy5r+sxdKQGcizKCZkAvjsCvegwfu6xg14nZF/GyBWucyKj+8bNWP5F3YwTc2GCYH7vKqOg5JaMF7IzLALZoRFN+5wXFQW024Uc+r9Tvxy6IDJsz6xW/6Jc2ZAm5/6YZl77z9zUj/oDV2buXdt6oMBMDxaJO9gBsF6zWbDXe9IW0sipVtvPCkDh5cbkMcMHNC/jN3fW1706cnLCMpGXq9TJJdyWRwO2ElOTKdKFfYrrAU3YCrG/wlZJo/9pcCzDOLSl8hehy0M0Bs6I8BdOCPiUxIIIwhhQ7L/0V/c8+AS968jSSDwKhV832w4ZPY484r8sncJTiqHjJrND6PLEMQk7Pwts3VXszJbvUWHn9Tba/XU3S/HNfUsdNhrcpKFExAIIxWnHQ4ocP6H3AIqtpndPKxk6zSoiH8QMh0AT9Y0rx+KSwZ6xxYJNFEJc=</xd:EncapsulatedX509Certificate>
            <xd:EncapsulatedX509Certificate>MIIGYDCCBEigAwIBAgIBBDANBgkqhkiG9w0BAQ0FADCBlzELMAkGA1UEBhMCQlIxEzARBgNVBAoMCklDUC1CcmFzaWwxPTA7BgNVBAsMNEluc3RpdHV0byBOYWNpb25hbCBkZSBUZWNub2xvZ2lhIGRhIEluZm9ybWFjYW8gLSBJVEkxNDAyBgNVBAMMK0F1dG9yaWRhZGUgQ2VydGlmaWNhZG9yYSBSYWl6IEJyYXNpbGVpcmEgdjUwHhcNMTYwNzIwMTMzMjA0WhcNMjkwMzAyMTIwMDA0WjCBkDELMAkGA1UEBhMCQlIxEzARBgNVBAoMCklDUC1CcmFzaWwxNDAyBgNVBAsMK0F1dG9yaWRhZGUgQ2VydGlmaWNhZG9yYSBSYWl6IEJyYXNpbGVpcmEgdjUxNjA0BgNVBAMMLUFDIFNlY3JldGFyaWEgZGEgUmVjZWl0YSBGZWRlcmFsIGRvIEJyYXNpbCB2NDCCAiIwDQYJKoZIhvcNAQEBBQADggIPADCCAgoCggIBAJ1gd6oPyvAvYC0B5fUItXFU/csX2yNEOVJjr/SeuSv5bE0gIc/kUjoYVNMuUe+CTBY/gkoIiwR7qr7Dsp9jn8FTLnALrn6j1sbbkoD4ytTI3WHUuiefz/oApv+H5zPswj3JqUyXaK7bzN5Akc3PNFUzRb3+UbtYA2fXinBAewxrpZidGX0A+ioC++qPq06APTio9SWSBBGEZgmLOAHpkdHhNUAaP9MJXRcQ9k4kilOt3uewRP7EKMyMGDyNPeqDtWCWCEif7vZiLScrKSY3l25nCW9wVN8qQ0G8mJwMTFhntZfG7098kRN0fIVAstyT4KsyVIOWgj8r2pZ913yJfobMROyl89X5leR298gzwDhN2UKJXHmf7XFzqOTg0Hl4dK5LzSg07Ry2DqooFwdvxjBXlWdAVkTdZo5lM5FQGr5uNDFyL2DQwDtmpMrQ7QrVA4saXfwBsMWMel20siX8t2bOFIXHc1HiUDxETgCQw4542pwOtFPj8+UFag+ypZhyk8voAaXQjw3qGubWI68jFNZTrNXjQThIlJWI83OWjcvmIr4SPgbf9hIIHzznSdzqPXXdAZRNS9fxrxmgoTcG4I7cu1hZgBv9HHIaUKr2MwXAdNiqoe71wDkLCKUx8/fVJnhswqHBHYAj+KjBwyoJW1JliL91QOT3Bjz2epj7kj7tAgMBAAGjgbswgbgwHQYDVR0OBBYEFBqY5kPKHN2SnpljRVoq6R+HIM01MA8GA1UdEwEB/wQFMAMBAf8wDgYDVR0PAQH/BAQDAgEGMBQGA1UdIAQNMAswCQYFYEwBAQgwADA/BgNVHR8EODA2MDSgMqAwhi5odHRwOi8vYWNyYWl6LmljcGJyYXNpbC5nb3YuYnIvTENSYWNyYWl6djUuY3JsMB8GA1UdIwQYMBaAFGmovnXZxO9s5xNF5GFu5Wj4tkBeMA0GCSqGSIb3DQEBDQUAA4ICAQBrQuAL6TWbdnOpHbgSzAd9Pkc+vr5uTd7ml4xfPPs/I+BNCGT9Q6OTx/26m6q9rOrl6/9AASYDE5esiwBlaQ4OPzQQ37zrf5d4FnGxnsRMdjEL2pjks7ull66LZX8k5HOfnxy5iYo1hTy46UYg28PXdL55qTljilj4LueNFlTCmK2m9Vo1E6F/Ss79D31uwVBadgoK/i95dFONNlSj/w3/sa9Pbkq3JCJ10ET01GmBSTrtired+zzcj26QT0hjQQ5PUB6wV2+bhUx+WN/rXiLph/DPvy7gg8hrn4mVHBYOEPPoq7qBsX77cswycENKXrlq+gHA2Lj8hkrbfQt4pZQzT+6nLOSOyqMI21ql781eErJySwJ0R9LdPQNm3MUS/ifoRPdjFGWUktBRue/03QrVYtwFBMaIjF/p93Bmb/42xfkL/TG/W6EicBcGLms2SU4pBtw+NDFMQ1YXxNJQoNJ2uzxnzBSqdr5bF5qZth4EHob+I8uUFYylIoCHWvMD1pAxTu8fC9366lkt7cpBARiOdB2MN31JQK3nxjeQeXHiudm8twSzNp0wbJViUiRfNZbqH3yNe8ZTYUQds7hCCcZh3pZbe4PNWS2WDiifF9uXRdfAL3qsEubQOrA/s+EvZha6afCs4d4BlGKQsf64r0iPnX6hFxR4h4sXRI9x5xRMtA==</xd:EncapsulatedX509Certificate>
            <xd:EncapsulatedX509Certificate>MIIGoTCCBImgAwIBAgIBATANBgkqhkiG9w0BAQ0FADCBlzELMAkGA1UEBhMCQlIxEzARBgNVBAoMCklDUC1CcmFzaWwxPTA7BgNVBAsMNEluc3RpdHV0byBOYWNpb25hbCBkZSBUZWNub2xvZ2lhIGRhIEluZm9ybWFjYW8gLSBJVEkxNDAyBgNVBAMMK0F1dG9yaWRhZGUgQ2VydGlmaWNhZG9yYSBSYWl6IEJyYXNpbGVpcmEgdjUwHhcNMTYwMzAyMTMwMTM4WhcNMjkwMzAyMjM1OTM4WjCBlzELMAkGA1UEBhMCQlIxEzARBgNVBAoMCklDUC1CcmFzaWwxPTA7BgNVBAsMNEluc3RpdHV0byBOYWNpb25hbCBkZSBUZWNub2xvZ2lhIGRhIEluZm9ybWFjYW8gLSBJVEkxNDAyBgNVBAMMK0F1dG9yaWRhZGUgQ2VydGlmaWNhZG9yYSBSYWl6IEJyYXNpbGVpcmEgdjUwggIiMA0GCSqGSIb3DQEBAQUAA4ICDwAwggIKAoICAQD3LXgabUWsF+gUXw/6YODeF2XkqEyfk3VehdsIx+3/ERgdjCS/ouxYR0Epi2hdoMUVJDNf3XQfjAWXJyCoTneHYAl2McMdvoqtLB2ileQlJiis0fTtYTJayee9BAIdIrCor1Lc0vozXCpDtq5nTwhjIocaZtcuFsdrkl+nbfYxl5m7vjTkTMS6j8ffjmFzbNPDlJuV3Vy7AzapPVJrMl6UHPXCHMYMzl0KxR/47S5XGgmLYkYt8bNCHA3fg07y+Gtvgu+SNhMPwWKIgwhYw+9vErOnavRhOimYo4M2AwNpNK0OKLI7Im5V094jFp4Ty+mlmfQH00k8nkSUEN+1TGGkhv16c2hukbx9iCfbmk7im2hGKjQA8eH64VPYoS2qdKbPbd3xDDHN2croYKpy2U2oQTVBSf9hC3o6fKo3zp0U3dNiw7ZgWKS9UwP31Q0gwgB1orZgLuF+LIppHYwxcTG/AovNWa4sTPukMiX2L+p7uIHExTZJJU4YoDacQh/mfbPIz3261He4YFmQ35sfw3eKHQSOLyiVfev/n0l/r308PijEd+d+Hz5RmqIzS8jYXZIeJxym4mEjE1fKpeP56Ea52LlIJ8ZqsJ3xzHWu3WkAVz4hMqrX6BPMGW2IxOuEUQyIaCBg1lI6QLiPMHvo2/J7gu4YfqRcH6i27W3HyzamEQIDAQABo4H1MIHyME4GA1UdIARHMEUwQwYFYEwBAQAwOjA4BggrBgEFBQcCARYsaHR0cDovL2FjcmFpei5pY3BicmFzaWwuZ292LmJyL0RQQ2FjcmFpei5wZGYwPwYDVR0fBDgwNjA0oDKgMIYuaHR0cDovL2FjcmFpei5pY3BicmFzaWwuZ292LmJyL0xDUmFjcmFpenY1LmNybDAfBgNVHSMEGDAWgBRpqL512cTvbOcTReRhbuVo+LZAXjAdBgNVHQ4EFgQUaai+ddnE72znE0XkYW7laPi2QF4wDwYDVR0TAQH/BAUwAwEB/zAOBgNVHQ8BAf8EBAMCAQYwDQYJKoZIhvcNAQENBQADggIBABRt2/JiWapef7o/plhR4PxymlMIp/JeZ5F0BZ1XafmYpl5g6pRokFrIRMFXLyEhlgo51I05InyCc9Td6UXjlsOASTc/LRavyjB/8NcQjlRYDh6xf7OdP05mFcT/0+6bYRtNgsnUbr10pfsK/UzyUvQWbumGS57hCZrAZOyd9MzukiF/azAa6JfoZk2nDkEudKOY8tRyTpMmDzN5fufPSC3v7tSJUqTqo5z7roN/FmckRzGAYyz5XulbOc5/UsAT/tk+KP/clbbqd/hhevmmdJclLr9qWZZcOgzuFU2YsgProtVu0fFNXGr6KK9fu44pOHajmMsTXK3X7r/Pwh19kFRow5F3RQMUZC6Re0YLfXh+ypnUSCzA+uL4JPtHIGyvkbWiulkustpOKUSVwBPzvA2sQUOvqdbAR7C8jcHYFJMuK2HZFji7pxcWWab/NKsFcJ3sluDjmhizpQaxbYTfAVXu3q8yd0su/BHHhBpteyHvYyyz0Eb9LUysR2cMtWvfPU6vnoPgYvOGO1CziyGEsgKULkCH4o2Vgl1gQuKWO4V68rFW8a/jvq28sbY+y/Ao0I5ohpnBcQOAawiFbz6yJtObajYMuztDDP8oY656EuuJXBJhuKAJPI/7WDtgfV8ffOh/iQGQATVMtgDN0gv8bn5NdUX8UMNX1sHhU3H1UpoW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Planilha Orcamentária</vt:lpstr>
      <vt:lpstr>Memória de Cálculo</vt:lpstr>
      <vt:lpstr>Composição 1</vt:lpstr>
      <vt:lpstr>Cronograma</vt:lpstr>
      <vt:lpstr>BDI</vt:lpstr>
      <vt:lpstr>'Composição 1'!Area_de_impressao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2024-04-09T18:12:06Z</cp:lastPrinted>
  <dcterms:created xsi:type="dcterms:W3CDTF">2006-09-22T13:55:22Z</dcterms:created>
  <dcterms:modified xsi:type="dcterms:W3CDTF">2024-04-10T16:18:20Z</dcterms:modified>
</cp:coreProperties>
</file>